
<file path=[Content_Types].xml><?xml version="1.0" encoding="utf-8"?>
<Types xmlns="http://schemas.openxmlformats.org/package/2006/content-types">
  <Default Extension="xml" ContentType="application/xml"/>
  <Default Extension="bin" ContentType="application/vnd.openxmlformats-officedocument.spreadsheetml.printerSettings"/>
  <Default Extension="rels" ContentType="application/vnd.openxmlformats-package.relationships+xml"/>
  <Default Extension="emf" ContentType="image/x-em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7510"/>
  <workbookPr/>
  <mc:AlternateContent xmlns:mc="http://schemas.openxmlformats.org/markup-compatibility/2006">
    <mc:Choice Requires="x15">
      <x15ac:absPath xmlns:x15ac="http://schemas.microsoft.com/office/spreadsheetml/2010/11/ac" url="/Users/lleemann/Dropbox/DD Index/Daten Schweiz/"/>
    </mc:Choice>
  </mc:AlternateContent>
  <bookViews>
    <workbookView xWindow="800" yWindow="460" windowWidth="50400" windowHeight="18080" firstSheet="5" activeTab="7"/>
  </bookViews>
  <sheets>
    <sheet name="Verfassungsinitiative" sheetId="1" r:id="rId1"/>
    <sheet name="Gesetzesinitiative" sheetId="2" r:id="rId2"/>
    <sheet name="Gesetzesreferendum" sheetId="3" r:id="rId3"/>
    <sheet name="Finanzreferendum I" sheetId="4" r:id="rId4"/>
    <sheet name="Finanzreferendum - sumary" sheetId="8" r:id="rId5"/>
    <sheet name="Finanzreferendum II" sheetId="5" r:id="rId6"/>
    <sheet name="Recall" sheetId="7" r:id="rId7"/>
    <sheet name="Direktdemokratische Rechte" sheetId="6" r:id="rId8"/>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AG28" i="6" l="1"/>
  <c r="AG27" i="6"/>
  <c r="AG26" i="6"/>
  <c r="AG25" i="6"/>
  <c r="AG24" i="6"/>
  <c r="AG23" i="6"/>
  <c r="AG22" i="6"/>
  <c r="AG21" i="6"/>
  <c r="AG20" i="6"/>
  <c r="AG19" i="6"/>
  <c r="AG18" i="6"/>
  <c r="AG17" i="6"/>
  <c r="AG16" i="6"/>
  <c r="AG15" i="6"/>
  <c r="AG14" i="6"/>
  <c r="AG13" i="6"/>
  <c r="AG12" i="6"/>
  <c r="AG11" i="6"/>
  <c r="AG10" i="6"/>
  <c r="AG9" i="6"/>
  <c r="AG8" i="6"/>
  <c r="AG7" i="6"/>
  <c r="AG6" i="6"/>
  <c r="AG5" i="6"/>
  <c r="AF5" i="6"/>
  <c r="C5" i="6"/>
  <c r="D5" i="6"/>
  <c r="AI5" i="1"/>
  <c r="E5" i="6"/>
  <c r="H5" i="6"/>
  <c r="I5" i="6"/>
  <c r="AI5" i="2"/>
  <c r="J5" i="6"/>
  <c r="M5" i="6"/>
  <c r="N5" i="6"/>
  <c r="AM5" i="3"/>
  <c r="O5" i="6"/>
  <c r="E4" i="8"/>
  <c r="V5" i="6"/>
  <c r="Z5" i="6"/>
  <c r="C6" i="6"/>
  <c r="D6" i="6"/>
  <c r="AI6" i="1"/>
  <c r="E6" i="6"/>
  <c r="H6" i="6"/>
  <c r="I6" i="6"/>
  <c r="AI6" i="2"/>
  <c r="J6" i="6"/>
  <c r="M6" i="6"/>
  <c r="N6" i="6"/>
  <c r="AM6" i="3"/>
  <c r="O6" i="6"/>
  <c r="E5" i="8"/>
  <c r="V6" i="6"/>
  <c r="Z6" i="6"/>
  <c r="C7" i="6"/>
  <c r="D7" i="6"/>
  <c r="AI7" i="1"/>
  <c r="E7" i="6"/>
  <c r="H7" i="6"/>
  <c r="I7" i="6"/>
  <c r="AI7" i="2"/>
  <c r="J7" i="6"/>
  <c r="M7" i="6"/>
  <c r="N7" i="6"/>
  <c r="AM7" i="3"/>
  <c r="O7" i="6"/>
  <c r="E6" i="8"/>
  <c r="V7" i="6"/>
  <c r="Z7" i="6"/>
  <c r="C8" i="6"/>
  <c r="D8" i="6"/>
  <c r="AI8" i="1"/>
  <c r="E8" i="6"/>
  <c r="H8" i="6"/>
  <c r="I8" i="6"/>
  <c r="AI8" i="2"/>
  <c r="J8" i="6"/>
  <c r="M8" i="6"/>
  <c r="N8" i="6"/>
  <c r="AM8" i="3"/>
  <c r="O8" i="6"/>
  <c r="E7" i="8"/>
  <c r="V8" i="6"/>
  <c r="Z8" i="6"/>
  <c r="C9" i="6"/>
  <c r="D9" i="6"/>
  <c r="AI9" i="1"/>
  <c r="E9" i="6"/>
  <c r="H9" i="6"/>
  <c r="I9" i="6"/>
  <c r="AI9" i="2"/>
  <c r="J9" i="6"/>
  <c r="M9" i="6"/>
  <c r="N9" i="6"/>
  <c r="AM9" i="3"/>
  <c r="O9" i="6"/>
  <c r="E8" i="8"/>
  <c r="V9" i="6"/>
  <c r="P10" i="7"/>
  <c r="Z9" i="6"/>
  <c r="C10" i="6"/>
  <c r="D10" i="6"/>
  <c r="AI10" i="1"/>
  <c r="E10" i="6"/>
  <c r="H10" i="6"/>
  <c r="I10" i="6"/>
  <c r="AI10" i="2"/>
  <c r="J10" i="6"/>
  <c r="M10" i="6"/>
  <c r="N10" i="6"/>
  <c r="AM10" i="3"/>
  <c r="O10" i="6"/>
  <c r="E9" i="8"/>
  <c r="V10" i="6"/>
  <c r="P11" i="7"/>
  <c r="Z10" i="6"/>
  <c r="C11" i="6"/>
  <c r="D11" i="6"/>
  <c r="AI11" i="1"/>
  <c r="E11" i="6"/>
  <c r="H11" i="6"/>
  <c r="I11" i="6"/>
  <c r="AI11" i="2"/>
  <c r="J11" i="6"/>
  <c r="M11" i="6"/>
  <c r="N11" i="6"/>
  <c r="AM11" i="3"/>
  <c r="O11" i="6"/>
  <c r="E10" i="8"/>
  <c r="V11" i="6"/>
  <c r="P12" i="7"/>
  <c r="Z11" i="6"/>
  <c r="C12" i="6"/>
  <c r="D12" i="6"/>
  <c r="AI12" i="1"/>
  <c r="E12" i="6"/>
  <c r="H12" i="6"/>
  <c r="I12" i="6"/>
  <c r="AI12" i="2"/>
  <c r="J12" i="6"/>
  <c r="M12" i="6"/>
  <c r="N12" i="6"/>
  <c r="AM12" i="3"/>
  <c r="O12" i="6"/>
  <c r="E11" i="8"/>
  <c r="V12" i="6"/>
  <c r="Z12" i="6"/>
  <c r="C13" i="6"/>
  <c r="D13" i="6"/>
  <c r="AI13" i="1"/>
  <c r="E13" i="6"/>
  <c r="H13" i="6"/>
  <c r="I13" i="6"/>
  <c r="AI13" i="2"/>
  <c r="J13" i="6"/>
  <c r="M13" i="6"/>
  <c r="N13" i="6"/>
  <c r="AM13" i="3"/>
  <c r="O13" i="6"/>
  <c r="E12" i="8"/>
  <c r="V13" i="6"/>
  <c r="P14" i="7"/>
  <c r="Z13" i="6"/>
  <c r="C14" i="6"/>
  <c r="D14" i="6"/>
  <c r="AI14" i="1"/>
  <c r="E14" i="6"/>
  <c r="H14" i="6"/>
  <c r="I14" i="6"/>
  <c r="AI14" i="2"/>
  <c r="J14" i="6"/>
  <c r="M14" i="6"/>
  <c r="N14" i="6"/>
  <c r="AM14" i="3"/>
  <c r="O14" i="6"/>
  <c r="E13" i="8"/>
  <c r="V14" i="6"/>
  <c r="P15" i="7"/>
  <c r="Z14" i="6"/>
  <c r="C15" i="6"/>
  <c r="H15" i="6"/>
  <c r="M15" i="6"/>
  <c r="U15" i="6"/>
  <c r="D15" i="6"/>
  <c r="AI15" i="1"/>
  <c r="E15" i="6"/>
  <c r="I15" i="6"/>
  <c r="AI15" i="2"/>
  <c r="J15" i="6"/>
  <c r="N15" i="6"/>
  <c r="AM15" i="3"/>
  <c r="O15" i="6"/>
  <c r="E14" i="8"/>
  <c r="V15" i="6"/>
  <c r="Z15" i="6"/>
  <c r="C16" i="6"/>
  <c r="D16" i="6"/>
  <c r="AI16" i="1"/>
  <c r="E16" i="6"/>
  <c r="H16" i="6"/>
  <c r="I16" i="6"/>
  <c r="AI16" i="2"/>
  <c r="J16" i="6"/>
  <c r="M16" i="6"/>
  <c r="N16" i="6"/>
  <c r="AM16" i="3"/>
  <c r="O16" i="6"/>
  <c r="E15" i="8"/>
  <c r="V16" i="6"/>
  <c r="Z16" i="6"/>
  <c r="C17" i="6"/>
  <c r="D17" i="6"/>
  <c r="AI17" i="1"/>
  <c r="E17" i="6"/>
  <c r="H17" i="6"/>
  <c r="I17" i="6"/>
  <c r="AI17" i="2"/>
  <c r="J17" i="6"/>
  <c r="M17" i="6"/>
  <c r="N17" i="6"/>
  <c r="AM17" i="3"/>
  <c r="O17" i="6"/>
  <c r="E16" i="8"/>
  <c r="V17" i="6"/>
  <c r="Z17" i="6"/>
  <c r="C18" i="6"/>
  <c r="D18" i="6"/>
  <c r="AI18" i="1"/>
  <c r="E18" i="6"/>
  <c r="H18" i="6"/>
  <c r="I18" i="6"/>
  <c r="AI18" i="2"/>
  <c r="J18" i="6"/>
  <c r="M18" i="6"/>
  <c r="N18" i="6"/>
  <c r="AM18" i="3"/>
  <c r="O18" i="6"/>
  <c r="E17" i="8"/>
  <c r="V18" i="6"/>
  <c r="Z18" i="6"/>
  <c r="C19" i="6"/>
  <c r="D19" i="6"/>
  <c r="AI19" i="1"/>
  <c r="E19" i="6"/>
  <c r="H19" i="6"/>
  <c r="I19" i="6"/>
  <c r="AI19" i="2"/>
  <c r="J19" i="6"/>
  <c r="M19" i="6"/>
  <c r="N19" i="6"/>
  <c r="AM19" i="3"/>
  <c r="O19" i="6"/>
  <c r="E18" i="8"/>
  <c r="V19" i="6"/>
  <c r="Z19" i="6"/>
  <c r="C20" i="6"/>
  <c r="D20" i="6"/>
  <c r="AI20" i="1"/>
  <c r="E20" i="6"/>
  <c r="H20" i="6"/>
  <c r="I20" i="6"/>
  <c r="AI20" i="2"/>
  <c r="J20" i="6"/>
  <c r="M20" i="6"/>
  <c r="N20" i="6"/>
  <c r="AM20" i="3"/>
  <c r="O20" i="6"/>
  <c r="E19" i="8"/>
  <c r="V20" i="6"/>
  <c r="Z20" i="6"/>
  <c r="C21" i="6"/>
  <c r="D21" i="6"/>
  <c r="AI21" i="1"/>
  <c r="E21" i="6"/>
  <c r="H21" i="6"/>
  <c r="I21" i="6"/>
  <c r="AI21" i="2"/>
  <c r="J21" i="6"/>
  <c r="M21" i="6"/>
  <c r="N21" i="6"/>
  <c r="AM21" i="3"/>
  <c r="O21" i="6"/>
  <c r="E20" i="8"/>
  <c r="V21" i="6"/>
  <c r="Z21" i="6"/>
  <c r="C22" i="6"/>
  <c r="D22" i="6"/>
  <c r="AI22" i="1"/>
  <c r="E22" i="6"/>
  <c r="AI22" i="2"/>
  <c r="J22" i="6"/>
  <c r="AM22" i="3"/>
  <c r="O22" i="6"/>
  <c r="E21" i="8"/>
  <c r="V22" i="6"/>
  <c r="AC22" i="6"/>
  <c r="H22" i="6"/>
  <c r="I22" i="6"/>
  <c r="M22" i="6"/>
  <c r="N22" i="6"/>
  <c r="Z22" i="6"/>
  <c r="C23" i="6"/>
  <c r="D23" i="6"/>
  <c r="AI23" i="1"/>
  <c r="E23" i="6"/>
  <c r="H23" i="6"/>
  <c r="I23" i="6"/>
  <c r="AI23" i="2"/>
  <c r="J23" i="6"/>
  <c r="M23" i="6"/>
  <c r="N23" i="6"/>
  <c r="O23" i="6"/>
  <c r="E22" i="8"/>
  <c r="V23" i="6"/>
  <c r="Z23" i="6"/>
  <c r="C24" i="6"/>
  <c r="D24" i="6"/>
  <c r="AI24" i="1"/>
  <c r="E24" i="6"/>
  <c r="H24" i="6"/>
  <c r="I24" i="6"/>
  <c r="AI24" i="2"/>
  <c r="J24" i="6"/>
  <c r="M24" i="6"/>
  <c r="N24" i="6"/>
  <c r="AM24" i="3"/>
  <c r="O24" i="6"/>
  <c r="E23" i="8"/>
  <c r="V24" i="6"/>
  <c r="P25" i="7"/>
  <c r="Z24" i="6"/>
  <c r="C25" i="6"/>
  <c r="D25" i="6"/>
  <c r="AI25" i="1"/>
  <c r="E25" i="6"/>
  <c r="H25" i="6"/>
  <c r="I25" i="6"/>
  <c r="AI25" i="2"/>
  <c r="J25" i="6"/>
  <c r="M25" i="6"/>
  <c r="N25" i="6"/>
  <c r="AM25" i="3"/>
  <c r="O25" i="6"/>
  <c r="E24" i="8"/>
  <c r="V25" i="6"/>
  <c r="Z25" i="6"/>
  <c r="C26" i="6"/>
  <c r="D26" i="6"/>
  <c r="AI26" i="1"/>
  <c r="E26" i="6"/>
  <c r="H26" i="6"/>
  <c r="I26" i="6"/>
  <c r="AI26" i="2"/>
  <c r="J26" i="6"/>
  <c r="M26" i="6"/>
  <c r="N26" i="6"/>
  <c r="AM26" i="3"/>
  <c r="O26" i="6"/>
  <c r="E25" i="8"/>
  <c r="V26" i="6"/>
  <c r="Z26" i="6"/>
  <c r="AL30" i="1"/>
  <c r="AL29" i="1"/>
  <c r="AL28" i="1"/>
  <c r="AL27" i="1"/>
  <c r="AL26" i="1"/>
  <c r="AL25" i="1"/>
  <c r="AL24" i="1"/>
  <c r="AL23" i="1"/>
  <c r="AL22" i="1"/>
  <c r="AL21" i="1"/>
  <c r="AL20" i="1"/>
  <c r="AL19" i="1"/>
  <c r="AL18" i="1"/>
  <c r="AL17" i="1"/>
  <c r="AL16" i="1"/>
  <c r="AL15" i="1"/>
  <c r="AL14" i="1"/>
  <c r="AL13" i="1"/>
  <c r="AL12" i="1"/>
  <c r="AL11" i="1"/>
  <c r="AL10" i="1"/>
  <c r="AL9" i="1"/>
  <c r="AL8" i="1"/>
  <c r="AL7" i="1"/>
  <c r="AL6" i="1"/>
  <c r="AL5" i="1"/>
  <c r="AJ5" i="1"/>
  <c r="AP28" i="3"/>
  <c r="AP27" i="3"/>
  <c r="AP26" i="3"/>
  <c r="AP25" i="3"/>
  <c r="AP24" i="3"/>
  <c r="AP23" i="3"/>
  <c r="AP22" i="3"/>
  <c r="AP21" i="3"/>
  <c r="AP20" i="3"/>
  <c r="AP19" i="3"/>
  <c r="AP18" i="3"/>
  <c r="AP17" i="3"/>
  <c r="AP16" i="3"/>
  <c r="AP15" i="3"/>
  <c r="AP14" i="3"/>
  <c r="AP13" i="3"/>
  <c r="AP12" i="3"/>
  <c r="AP11" i="3"/>
  <c r="AP10" i="3"/>
  <c r="AP9" i="3"/>
  <c r="AP8" i="3"/>
  <c r="AP7" i="3"/>
  <c r="AP6" i="3"/>
  <c r="AP5" i="3"/>
  <c r="AL30" i="2"/>
  <c r="AL29" i="2"/>
  <c r="AL28" i="2"/>
  <c r="AL27" i="2"/>
  <c r="AL26" i="2"/>
  <c r="AL25" i="2"/>
  <c r="AL24" i="2"/>
  <c r="AL23" i="2"/>
  <c r="AL22" i="2"/>
  <c r="AL21" i="2"/>
  <c r="AL20" i="2"/>
  <c r="AL19" i="2"/>
  <c r="AL18" i="2"/>
  <c r="AL17" i="2"/>
  <c r="AL16" i="2"/>
  <c r="AL15" i="2"/>
  <c r="AL14" i="2"/>
  <c r="AL13" i="2"/>
  <c r="AL12" i="2"/>
  <c r="AL11" i="2"/>
  <c r="AL10" i="2"/>
  <c r="AL9" i="2"/>
  <c r="AL8" i="2"/>
  <c r="AL7" i="2"/>
  <c r="AL6" i="2"/>
  <c r="AL5" i="2"/>
  <c r="AJ5" i="2"/>
  <c r="AC19" i="6"/>
  <c r="AC13" i="6"/>
  <c r="AC12" i="6"/>
  <c r="AC11" i="6"/>
  <c r="AC21" i="6"/>
  <c r="AC8" i="6"/>
  <c r="AD7" i="6"/>
  <c r="AD18" i="6"/>
  <c r="AC17" i="6"/>
  <c r="AD22" i="6"/>
  <c r="AC15" i="6"/>
  <c r="AC14" i="6"/>
  <c r="AD8" i="6"/>
  <c r="AD10" i="6"/>
  <c r="AC9" i="6"/>
  <c r="AC5" i="6"/>
  <c r="AC24" i="6"/>
  <c r="AC6" i="6"/>
  <c r="AC25" i="6"/>
  <c r="AD19" i="6"/>
  <c r="AD11" i="6"/>
  <c r="AC23" i="6"/>
  <c r="AC10" i="6"/>
  <c r="AC26" i="6"/>
  <c r="AD21" i="6"/>
  <c r="AC20" i="6"/>
  <c r="AC16" i="6"/>
  <c r="AD25" i="6"/>
  <c r="AD17" i="6"/>
  <c r="AD14" i="6"/>
  <c r="AD6" i="6"/>
  <c r="AD20" i="6"/>
  <c r="AD9" i="6"/>
  <c r="AD26" i="6"/>
  <c r="AC18" i="6"/>
  <c r="AC7" i="6"/>
  <c r="AD24" i="6"/>
  <c r="AD16" i="6"/>
  <c r="AD13" i="6"/>
  <c r="AD5" i="6"/>
  <c r="AD23" i="6"/>
  <c r="AD15" i="6"/>
  <c r="AD12" i="6"/>
  <c r="BG28" i="5"/>
  <c r="BG27" i="5"/>
  <c r="BG26" i="5"/>
  <c r="BG25" i="5"/>
  <c r="BG24" i="5"/>
  <c r="BG23" i="5"/>
  <c r="BG22" i="5"/>
  <c r="BG21" i="5"/>
  <c r="BG20" i="5"/>
  <c r="BG19" i="5"/>
  <c r="BG18" i="5"/>
  <c r="BG17" i="5"/>
  <c r="BG16" i="5"/>
  <c r="BG15" i="5"/>
  <c r="BG14" i="5"/>
  <c r="BG13" i="5"/>
  <c r="BG12" i="5"/>
  <c r="BG11" i="5"/>
  <c r="BG10" i="5"/>
  <c r="V18" i="4"/>
  <c r="V15" i="4"/>
  <c r="P15" i="4"/>
  <c r="AF28" i="6"/>
  <c r="AF27" i="6"/>
  <c r="AF26" i="6"/>
  <c r="AF25" i="6"/>
  <c r="AF24" i="6"/>
  <c r="AF23" i="6"/>
  <c r="AF22" i="6"/>
  <c r="AF21" i="6"/>
  <c r="AF20" i="6"/>
  <c r="AF19" i="6"/>
  <c r="AF18" i="6"/>
  <c r="AF17" i="6"/>
  <c r="AF16" i="6"/>
  <c r="AF15" i="6"/>
  <c r="AF14" i="6"/>
  <c r="AF13" i="6"/>
  <c r="AF12" i="6"/>
  <c r="AF11" i="6"/>
  <c r="AF10" i="6"/>
  <c r="AF9" i="6"/>
  <c r="AF8" i="6"/>
  <c r="AF7" i="6"/>
  <c r="AF6" i="6"/>
  <c r="P27" i="4"/>
  <c r="P19" i="4"/>
  <c r="P14" i="4"/>
  <c r="P13" i="4"/>
  <c r="P21" i="4"/>
  <c r="P18" i="4"/>
  <c r="P17" i="4"/>
  <c r="P12" i="4"/>
  <c r="P11" i="4"/>
  <c r="P9" i="4"/>
  <c r="BG9" i="5"/>
  <c r="BG8" i="5"/>
  <c r="BG7" i="5"/>
  <c r="BG6" i="5"/>
  <c r="BG5" i="5"/>
  <c r="S24" i="5"/>
  <c r="S25" i="5"/>
  <c r="S26" i="5"/>
  <c r="S27" i="5"/>
  <c r="S23" i="5"/>
  <c r="S22" i="5"/>
  <c r="S21" i="5"/>
  <c r="S20" i="5"/>
  <c r="S19" i="5"/>
  <c r="S18" i="5"/>
  <c r="S15" i="5"/>
  <c r="S16" i="5"/>
  <c r="S17" i="5"/>
  <c r="S14" i="5"/>
  <c r="S13" i="5"/>
  <c r="S12" i="5"/>
  <c r="S11" i="5"/>
  <c r="S10" i="5"/>
  <c r="S9" i="5"/>
  <c r="S6" i="5"/>
  <c r="S5" i="5"/>
  <c r="V27" i="4"/>
  <c r="V19" i="4"/>
  <c r="AH28" i="5"/>
  <c r="AH27" i="5"/>
  <c r="AH26" i="5"/>
  <c r="AH25" i="5"/>
  <c r="AH24" i="5"/>
  <c r="AH23" i="5"/>
  <c r="AH22" i="5"/>
  <c r="AH21" i="5"/>
  <c r="AH19" i="5"/>
  <c r="AH18" i="5"/>
  <c r="AH17" i="5"/>
  <c r="AH16" i="5"/>
  <c r="AH15" i="5"/>
  <c r="AH14" i="5"/>
  <c r="AH13" i="5"/>
  <c r="AH12" i="5"/>
  <c r="AH11" i="5"/>
  <c r="AH10" i="5"/>
  <c r="AH9" i="5"/>
  <c r="AH7" i="5"/>
  <c r="AH6" i="5"/>
  <c r="V14" i="4"/>
  <c r="V13" i="4"/>
  <c r="V12" i="4"/>
  <c r="V11" i="4"/>
  <c r="V9" i="4"/>
  <c r="Y27" i="5"/>
  <c r="Y26" i="5"/>
  <c r="Y25" i="5"/>
  <c r="Y24" i="5"/>
  <c r="Y23" i="5"/>
  <c r="Y22" i="5"/>
  <c r="Y21" i="5"/>
  <c r="Y20" i="5"/>
  <c r="Y19" i="5"/>
  <c r="Y18" i="5"/>
  <c r="Y17" i="5"/>
  <c r="Y16" i="5"/>
  <c r="Y15" i="5"/>
  <c r="Y14" i="5"/>
  <c r="Y13" i="5"/>
  <c r="Y12" i="5"/>
  <c r="Y11" i="5"/>
  <c r="Y10" i="5"/>
  <c r="Y9" i="5"/>
  <c r="Y7" i="5"/>
  <c r="Y6" i="5"/>
  <c r="Y5" i="5"/>
  <c r="S7" i="5"/>
  <c r="AH5" i="5"/>
  <c r="P5" i="5"/>
  <c r="V5" i="5"/>
  <c r="AE5" i="5"/>
  <c r="BF5" i="5"/>
  <c r="P6" i="5"/>
  <c r="V6" i="5"/>
  <c r="AE6" i="5"/>
  <c r="BF6" i="5"/>
  <c r="AE7" i="5"/>
  <c r="BF7" i="5"/>
  <c r="AE8" i="5"/>
  <c r="BF8" i="5"/>
  <c r="P9" i="5"/>
  <c r="V9" i="5"/>
  <c r="AE9" i="5"/>
  <c r="BF9" i="5"/>
  <c r="P10" i="5"/>
  <c r="V10" i="5"/>
  <c r="AE10" i="5"/>
  <c r="BF10" i="5"/>
  <c r="P11" i="5"/>
  <c r="V11" i="5"/>
  <c r="AE11" i="5"/>
  <c r="BF11" i="5"/>
  <c r="P12" i="5"/>
  <c r="V12" i="5"/>
  <c r="AE12" i="5"/>
  <c r="BF12" i="5"/>
  <c r="P13" i="5"/>
  <c r="V13" i="5"/>
  <c r="AE13" i="5"/>
  <c r="BF13" i="5"/>
  <c r="P14" i="5"/>
  <c r="V14" i="5"/>
  <c r="AE14" i="5"/>
  <c r="BF14" i="5"/>
  <c r="P15" i="5"/>
  <c r="V15" i="5"/>
  <c r="AE15" i="5"/>
  <c r="BF15" i="5"/>
  <c r="AE16" i="5"/>
  <c r="BF16" i="5"/>
  <c r="P17" i="5"/>
  <c r="AE17" i="5"/>
  <c r="BF17" i="5"/>
  <c r="AE18" i="5"/>
  <c r="BF18" i="5"/>
  <c r="P19" i="5"/>
  <c r="V19" i="5"/>
  <c r="AE19" i="5"/>
  <c r="BF19" i="5"/>
  <c r="P20" i="5"/>
  <c r="V20" i="5"/>
  <c r="AE20" i="5"/>
  <c r="BF20" i="5"/>
  <c r="AE21" i="5"/>
  <c r="BF21" i="5"/>
  <c r="P22" i="5"/>
  <c r="AE22" i="5"/>
  <c r="BF22" i="5"/>
  <c r="P23" i="5"/>
  <c r="V23" i="5"/>
  <c r="AE23" i="5"/>
  <c r="BF23" i="5"/>
  <c r="P24" i="5"/>
  <c r="V24" i="5"/>
  <c r="AE24" i="5"/>
  <c r="BF24" i="5"/>
  <c r="P25" i="5"/>
  <c r="V25" i="5"/>
  <c r="AE25" i="5"/>
  <c r="BF25" i="5"/>
  <c r="P26" i="5"/>
  <c r="V26" i="5"/>
  <c r="AE26" i="5"/>
  <c r="BF26" i="5"/>
  <c r="AE28" i="6"/>
  <c r="AE27" i="6"/>
  <c r="AE26" i="6"/>
  <c r="AE25" i="6"/>
  <c r="AE24" i="6"/>
  <c r="AE23" i="6"/>
  <c r="AE22" i="6"/>
  <c r="AE21" i="6"/>
  <c r="AE20" i="6"/>
  <c r="AE19" i="6"/>
  <c r="AE18" i="6"/>
  <c r="AE17" i="6"/>
  <c r="AE16" i="6"/>
  <c r="AE15" i="6"/>
  <c r="AE14" i="6"/>
  <c r="AE13" i="6"/>
  <c r="AE12" i="6"/>
  <c r="AE11" i="6"/>
  <c r="AE10" i="6"/>
  <c r="AE9" i="6"/>
  <c r="AE8" i="6"/>
  <c r="AE7" i="6"/>
  <c r="AE6" i="6"/>
  <c r="AE5" i="6"/>
  <c r="AN5" i="3"/>
  <c r="AN6" i="3"/>
  <c r="AN7" i="3"/>
  <c r="AN8" i="3"/>
  <c r="AN9" i="3"/>
  <c r="AN10" i="3"/>
  <c r="AN11" i="3"/>
  <c r="AN12" i="3"/>
  <c r="AN13" i="3"/>
  <c r="AN14" i="3"/>
  <c r="AN15" i="3"/>
  <c r="AN16" i="3"/>
  <c r="AN17" i="3"/>
  <c r="AN18" i="3"/>
  <c r="AN19" i="3"/>
  <c r="AN20" i="3"/>
  <c r="AN21" i="3"/>
  <c r="AN22" i="3"/>
  <c r="AN24" i="3"/>
  <c r="AN25" i="3"/>
  <c r="AN26" i="3"/>
  <c r="AN27" i="3"/>
  <c r="AN28" i="3"/>
  <c r="AJ30" i="2"/>
  <c r="AJ29" i="2"/>
  <c r="AJ28" i="2"/>
  <c r="AJ27" i="2"/>
  <c r="AJ26" i="2"/>
  <c r="AJ25" i="2"/>
  <c r="AJ24" i="2"/>
  <c r="AJ23" i="2"/>
  <c r="AJ22" i="2"/>
  <c r="AJ21" i="2"/>
  <c r="AJ20" i="2"/>
  <c r="AJ19" i="2"/>
  <c r="AJ18" i="2"/>
  <c r="AJ17" i="2"/>
  <c r="AJ16" i="2"/>
  <c r="AJ15" i="2"/>
  <c r="AJ14" i="2"/>
  <c r="AJ13" i="2"/>
  <c r="AJ12" i="2"/>
  <c r="AJ11" i="2"/>
  <c r="AJ10" i="2"/>
  <c r="AJ9" i="2"/>
  <c r="AJ8" i="2"/>
  <c r="AJ7" i="2"/>
  <c r="AJ6" i="2"/>
  <c r="AI28" i="2"/>
  <c r="AI29" i="2"/>
  <c r="AI30" i="2"/>
  <c r="AI27" i="2"/>
  <c r="AI30" i="1"/>
  <c r="AI29" i="1"/>
  <c r="AJ30" i="1"/>
  <c r="AJ29" i="1"/>
  <c r="AJ28" i="1"/>
  <c r="AJ27" i="1"/>
  <c r="AJ26" i="1"/>
  <c r="AJ25" i="1"/>
  <c r="AJ24" i="1"/>
  <c r="AJ23" i="1"/>
  <c r="AJ22" i="1"/>
  <c r="AJ21" i="1"/>
  <c r="AJ20" i="1"/>
  <c r="AJ19" i="1"/>
  <c r="AJ18" i="1"/>
  <c r="AJ17" i="1"/>
  <c r="AJ16" i="1"/>
  <c r="AJ15" i="1"/>
  <c r="AJ14" i="1"/>
  <c r="AJ13" i="1"/>
  <c r="AJ12" i="1"/>
  <c r="AJ11" i="1"/>
  <c r="AJ10" i="1"/>
  <c r="AJ9" i="1"/>
  <c r="AJ8" i="1"/>
  <c r="AJ7" i="1"/>
  <c r="AJ6" i="1"/>
  <c r="AI28" i="1"/>
  <c r="AI27" i="1"/>
  <c r="L28" i="1"/>
  <c r="L27" i="1"/>
  <c r="L26" i="1"/>
  <c r="L25" i="1"/>
  <c r="L24" i="1"/>
  <c r="L23" i="1"/>
  <c r="L22" i="1"/>
  <c r="L21" i="1"/>
  <c r="L20" i="1"/>
  <c r="L19" i="1"/>
  <c r="L18" i="1"/>
  <c r="L17" i="1"/>
  <c r="L16" i="1"/>
  <c r="L15" i="1"/>
  <c r="L14" i="1"/>
  <c r="L13" i="1"/>
  <c r="L12" i="1"/>
  <c r="L11" i="1"/>
  <c r="L10" i="1"/>
  <c r="L9" i="1"/>
  <c r="L8" i="1"/>
  <c r="L7" i="1"/>
  <c r="L6" i="1"/>
  <c r="L45" i="1"/>
  <c r="Z27" i="6"/>
  <c r="Z28" i="6"/>
  <c r="M27" i="6"/>
  <c r="N27" i="6"/>
  <c r="M28" i="6"/>
  <c r="N28" i="6"/>
  <c r="H27" i="6"/>
  <c r="I27" i="6"/>
  <c r="H28" i="6"/>
  <c r="I28" i="6"/>
  <c r="C27" i="6"/>
  <c r="D27" i="6"/>
  <c r="C28" i="6"/>
  <c r="D28" i="6"/>
  <c r="E26" i="8"/>
  <c r="V27" i="6"/>
  <c r="E27" i="8"/>
  <c r="V28" i="6"/>
  <c r="AM28" i="3"/>
  <c r="O28" i="6"/>
  <c r="AM27" i="3"/>
  <c r="O27" i="6"/>
  <c r="J27" i="6"/>
  <c r="J28" i="6"/>
  <c r="E27" i="6"/>
  <c r="E28" i="6"/>
  <c r="S15" i="4"/>
  <c r="M15" i="4"/>
  <c r="J25" i="7"/>
  <c r="J15" i="7"/>
  <c r="J14" i="7"/>
  <c r="J12" i="7"/>
  <c r="J11" i="7"/>
  <c r="J10" i="7"/>
  <c r="H25" i="7"/>
  <c r="H15" i="7"/>
  <c r="H14" i="7"/>
  <c r="H12" i="7"/>
  <c r="H10" i="7"/>
  <c r="BF27" i="5"/>
  <c r="V27" i="5"/>
  <c r="AE27" i="5"/>
  <c r="P27" i="5"/>
  <c r="M27" i="4"/>
  <c r="S27" i="4"/>
  <c r="P28" i="3"/>
  <c r="P27" i="3"/>
  <c r="P26" i="3"/>
  <c r="P25" i="3"/>
  <c r="P24" i="3"/>
  <c r="P22" i="3"/>
  <c r="P21" i="3"/>
  <c r="P20" i="3"/>
  <c r="P19" i="3"/>
  <c r="P18" i="3"/>
  <c r="P17" i="3"/>
  <c r="P16" i="3"/>
  <c r="P15" i="3"/>
  <c r="P14" i="3"/>
  <c r="P13" i="3"/>
  <c r="P12" i="3"/>
  <c r="P11" i="3"/>
  <c r="P10" i="3"/>
  <c r="P9" i="3"/>
  <c r="P8" i="3"/>
  <c r="P7" i="3"/>
  <c r="P6" i="3"/>
  <c r="P5" i="3"/>
  <c r="L26" i="2"/>
  <c r="L28" i="2"/>
  <c r="L27" i="2"/>
  <c r="L25" i="2"/>
  <c r="L24" i="2"/>
  <c r="L23" i="2"/>
  <c r="L22" i="2"/>
  <c r="L21" i="2"/>
  <c r="L20" i="2"/>
  <c r="L19" i="2"/>
  <c r="L18" i="2"/>
  <c r="L17" i="2"/>
  <c r="L16" i="2"/>
  <c r="L15" i="2"/>
  <c r="L14" i="2"/>
  <c r="L13" i="2"/>
  <c r="L12" i="2"/>
  <c r="L11" i="2"/>
  <c r="L10" i="2"/>
  <c r="L9" i="2"/>
  <c r="L8" i="2"/>
  <c r="L7" i="2"/>
  <c r="L6" i="2"/>
  <c r="L5" i="2"/>
  <c r="L5" i="1"/>
  <c r="S19" i="4"/>
  <c r="M19" i="4"/>
  <c r="M17" i="4"/>
  <c r="M14" i="4"/>
  <c r="S14" i="4"/>
  <c r="S13" i="4"/>
  <c r="M13" i="4"/>
  <c r="S12" i="4"/>
  <c r="M12" i="4"/>
  <c r="S11" i="4"/>
  <c r="M9" i="4"/>
  <c r="M11" i="4"/>
  <c r="S9" i="4"/>
  <c r="AD28" i="6"/>
  <c r="AD27" i="6"/>
  <c r="AC27" i="6"/>
  <c r="AC28" i="6"/>
  <c r="AD31" i="6"/>
  <c r="AD33" i="6"/>
</calcChain>
</file>

<file path=xl/sharedStrings.xml><?xml version="1.0" encoding="utf-8"?>
<sst xmlns="http://schemas.openxmlformats.org/spreadsheetml/2006/main" count="1342" uniqueCount="174">
  <si>
    <t>Verfassungsinitiative</t>
  </si>
  <si>
    <t>Anzahl Stimmberechtigte</t>
  </si>
  <si>
    <t>Unterschriften</t>
  </si>
  <si>
    <t>Frist (Tage)</t>
  </si>
  <si>
    <t>Indexpunkte</t>
  </si>
  <si>
    <t>Index</t>
  </si>
  <si>
    <t>absolut</t>
  </si>
  <si>
    <t>relativ (%)</t>
  </si>
  <si>
    <t>Änderung seit 2010</t>
  </si>
  <si>
    <t>abs. U.</t>
  </si>
  <si>
    <t>rel. U.</t>
  </si>
  <si>
    <t>Frist</t>
  </si>
  <si>
    <t>Nur mit relativen UH sowie Frist</t>
  </si>
  <si>
    <t>Kanton</t>
  </si>
  <si>
    <t>2016*</t>
  </si>
  <si>
    <t>ZH***</t>
  </si>
  <si>
    <t>-</t>
  </si>
  <si>
    <t>ZG</t>
  </si>
  <si>
    <t>VS</t>
  </si>
  <si>
    <t>VD****</t>
  </si>
  <si>
    <t>UR</t>
  </si>
  <si>
    <t>TI</t>
  </si>
  <si>
    <t>TG</t>
  </si>
  <si>
    <t>SZ</t>
  </si>
  <si>
    <t>SO</t>
  </si>
  <si>
    <t>SH</t>
  </si>
  <si>
    <t>SG*****</t>
  </si>
  <si>
    <t>NE</t>
  </si>
  <si>
    <t>LU</t>
  </si>
  <si>
    <t>JU</t>
  </si>
  <si>
    <t>?</t>
  </si>
  <si>
    <t>GR</t>
  </si>
  <si>
    <t>GE</t>
  </si>
  <si>
    <t>4% der Stimmberechtigten</t>
  </si>
  <si>
    <t>FR</t>
  </si>
  <si>
    <t>BS</t>
  </si>
  <si>
    <t>BL</t>
  </si>
  <si>
    <t>BE</t>
  </si>
  <si>
    <t>AG</t>
  </si>
  <si>
    <t>OW</t>
  </si>
  <si>
    <t>NW</t>
  </si>
  <si>
    <t>AR</t>
  </si>
  <si>
    <t>AI</t>
  </si>
  <si>
    <t>GL**</t>
  </si>
  <si>
    <t>*Stimmberechtigte 2016: Stimmberechtigte bei nationalen Abstimmung vom 28.02.2016</t>
  </si>
  <si>
    <t>**Stimmberechtigte 2010 beim Kanton Glarus == Stimmberechtigte RR-Wahlen, 2016 Anzahl bei eidgenössischen Wahlen</t>
  </si>
  <si>
    <t>***Im Kanton ZH gibt es auch die Einzelinitiative, bei der es nur eine Person braucht</t>
  </si>
  <si>
    <t>**** Für eine Totalrevision der Verfassung braucht es 18000 Unterschriften</t>
  </si>
  <si>
    <t>***** in ST. Gallen braucht man für die Einheitsinitiative nur 4000 Unterschriften, das heisst prozentual macht dies 2010: 1,31 und 2016: 1,26</t>
  </si>
  <si>
    <t>Gesetzesinitiative</t>
  </si>
  <si>
    <t>ZH</t>
  </si>
  <si>
    <t>VD</t>
  </si>
  <si>
    <t>SG</t>
  </si>
  <si>
    <t>3% der Stimmberechtigten</t>
  </si>
  <si>
    <t>GL</t>
  </si>
  <si>
    <t>gelb: unterscheidet sich von der Verfassungsinitiative</t>
  </si>
  <si>
    <t>Ordentliches obligatorisches und fakultatives Gesetzesreferendum</t>
  </si>
  <si>
    <t>Obligatorium</t>
  </si>
  <si>
    <t>(1500</t>
  </si>
  <si>
    <t>0,92)</t>
  </si>
  <si>
    <t>(90)</t>
  </si>
  <si>
    <t>GL*</t>
  </si>
  <si>
    <t>Ordentliches obligatorisches Finanzreferendum (Ausgabenreferendum)</t>
  </si>
  <si>
    <t>Wohnbevölkerung</t>
  </si>
  <si>
    <t>Einmalige Ausgaben in Fr.</t>
  </si>
  <si>
    <t>Wiederkehrende Ausgaben</t>
  </si>
  <si>
    <t>Indekpunkte</t>
  </si>
  <si>
    <t>pro Kopf</t>
  </si>
  <si>
    <t>Zeitraum</t>
  </si>
  <si>
    <t>Ausgaben</t>
  </si>
  <si>
    <t>(200000</t>
  </si>
  <si>
    <t>0,97)</t>
  </si>
  <si>
    <t>jährlich</t>
  </si>
  <si>
    <t>k.A.</t>
  </si>
  <si>
    <t>(250000</t>
  </si>
  <si>
    <t>0,58)</t>
  </si>
  <si>
    <t>Index:</t>
  </si>
  <si>
    <t>ohne wiederkehrende Ausgaben</t>
  </si>
  <si>
    <t>Da sich das obligatorische und fakultative Referendum auf die gleiche Art von Beschlüssen beziehen, wird der jeweils höhere Wert berücksichtigt</t>
  </si>
  <si>
    <t>Finref I</t>
  </si>
  <si>
    <t>Finref II</t>
  </si>
  <si>
    <t xml:space="preserve">Index </t>
  </si>
  <si>
    <t>Ordentliches fakultatives Finanzreferendum (Ausgabenreferendum)</t>
  </si>
  <si>
    <t>Wiederkehrende Ausgaben in Fr.</t>
  </si>
  <si>
    <t>Tage</t>
  </si>
  <si>
    <t>Ausgaben einmalig</t>
  </si>
  <si>
    <t>(3345218</t>
  </si>
  <si>
    <t>12,42)</t>
  </si>
  <si>
    <t>(3000</t>
  </si>
  <si>
    <t>(0</t>
  </si>
  <si>
    <t>0,00)</t>
  </si>
  <si>
    <t>(12000</t>
  </si>
  <si>
    <t>9,29)</t>
  </si>
  <si>
    <t>(40)</t>
  </si>
  <si>
    <t>(125000</t>
  </si>
  <si>
    <t>0,38)</t>
  </si>
  <si>
    <t>0,32)</t>
  </si>
  <si>
    <t>keine Limite</t>
  </si>
  <si>
    <t>(7000</t>
  </si>
  <si>
    <t>9,33)</t>
  </si>
  <si>
    <t>3,39)</t>
  </si>
  <si>
    <t>(30)</t>
  </si>
  <si>
    <t>(500000</t>
  </si>
  <si>
    <t>2,77)</t>
  </si>
  <si>
    <t>(6000</t>
  </si>
  <si>
    <t>11,80)</t>
  </si>
  <si>
    <t>Recall</t>
  </si>
  <si>
    <t>Anzahl Stimmbe-rechtigte</t>
  </si>
  <si>
    <t>Legislative</t>
  </si>
  <si>
    <t>Exekutive</t>
  </si>
  <si>
    <t>Ein-                schränkung</t>
  </si>
  <si>
    <t>nein</t>
  </si>
  <si>
    <t>ja</t>
  </si>
  <si>
    <t>Demokratieindizes für 1970, 1996, 2010</t>
  </si>
  <si>
    <t>Verfassungsinitiativrecht</t>
  </si>
  <si>
    <t>Gesetzesinitiativrecht</t>
  </si>
  <si>
    <t>Gesetzesreferendumsrecht</t>
  </si>
  <si>
    <t>Finanzreferendumsrecht</t>
  </si>
  <si>
    <t>Direktdemokratische Rechte</t>
  </si>
  <si>
    <t>I</t>
  </si>
  <si>
    <t>II</t>
  </si>
  <si>
    <t>Höherer Wert von I und II</t>
  </si>
  <si>
    <t>ohne Recall</t>
  </si>
  <si>
    <t>Mit Recall</t>
  </si>
  <si>
    <t>2010*</t>
  </si>
  <si>
    <t>*Mit Recall</t>
  </si>
  <si>
    <t>Nur relative Hürde</t>
  </si>
  <si>
    <t>Korrelation mit und ohne Recall</t>
  </si>
  <si>
    <t>Korrelation 1996 und 2010</t>
  </si>
  <si>
    <t>DD-Index</t>
  </si>
  <si>
    <t>Veränderung</t>
  </si>
  <si>
    <t>Verdändrung</t>
  </si>
  <si>
    <t>90 auf 30</t>
  </si>
  <si>
    <t>Keine Frist gefunden, daher Wert 2010 übernommen</t>
  </si>
  <si>
    <t>6 da nur obligatorisches Referendum (gemäss Stutzer)</t>
  </si>
  <si>
    <t>ohne Finanzreferendum</t>
  </si>
  <si>
    <t>(12000)</t>
  </si>
  <si>
    <t>(60)</t>
  </si>
  <si>
    <t>*</t>
  </si>
  <si>
    <t>Ausgabenbeschlüsse</t>
  </si>
  <si>
    <t>**</t>
  </si>
  <si>
    <t>** bei wiederkehrenden Ausgaben ist vom Gesamtbetrag der einzelnen Betreffnisse auszugehen; ist dieser nicht feststellbar, ist der zehnfache Betrag einer Jahresausgabe massgebend,</t>
  </si>
  <si>
    <t>*** jede nicht gesetzlich festgelegte Ausgabe, sofern es sich um eine einmalige Ausgabe von mehr als 5/1000 oder um eine wiederkehrende Ausgabe von mehr als 5/10'000 der Einnahmen des letzten Staatsvoranschlags handelt;</t>
  </si>
  <si>
    <t>mit Finanzreferendum</t>
  </si>
  <si>
    <t>Stimmberechtigte</t>
  </si>
  <si>
    <t>* Da im Kanton Glarus alles dem obligatorischen Referendum unterliegt, gibt es nicht wirklich ein fakultatives Referendum</t>
  </si>
  <si>
    <t>40 auf 60</t>
  </si>
  <si>
    <t>VD*</t>
  </si>
  <si>
    <t>*oblig. Referendum:  Den Stimmberechtigten sind ausserdem die Massnahmen zur Sanierung der Finanzen nach Artikel 165 Absatz 2 zur Abstimmung zu unterbreiten., 2 Massnahmen, die Änderungen auf Gesetzesstufe erfordern, werden den Stimmberechtigten zur Abstimmung unterbreitet. In der Abstimmung wird jeder beantragten Gesetzesänderung gegenübergestellt, um wie viel die direkte Kantonssteuer erhöht werden müsste, um die gleiche Wirkung zu erzielen.</t>
  </si>
  <si>
    <t>JU***</t>
  </si>
  <si>
    <t>LU**</t>
  </si>
  <si>
    <t>*** jede nicht gesetzlich festgelegte Ausgabe, sofern es sich um eine einmalige Ausgabe von mehr als 5/100 oder um eine wiederkehrende Ausgabe von mehr als 5/1000 der Einnahmen des letzten Staatsvoranschlags handelt; Staatsvoranschlag Budget 2016: 913'272'200 (file:///C:/Users/lismarti/Downloads/B2016_COMPLET_PLT.pdf)</t>
  </si>
  <si>
    <t>FR****</t>
  </si>
  <si>
    <t>**** Erlasse des Grossen Rates, die eine neue Nettoausgabe zur Folge haben, die 1 % der Gesamtausgaben der letzten vom Grossen Rat genehmigten Staatsrechnung übersteigt; Gesamtausgaben Staatsrechnung 2015: 3 301 000 000</t>
  </si>
  <si>
    <t>*****Ausgaben, welche die Zuständigkeit des Kantonsrates übersteigen; a.neue einmalige Ausgaben für den gleichen Gegenstand im Betrag von 1- 5 Prozent einer Steuereinheit; b.neue wiederkehrende Ausgaben im Betrag von 0,5-1 Prozent einer Steuereinheit.</t>
  </si>
  <si>
    <t>AR*****</t>
  </si>
  <si>
    <t>Allgemeine Bemerkung: 2010 wurden die Pro Kopf Ausgaben mit der Wohnbevölkerung ausgerechnet und nicht mit den Stimmberechtigten, in der Tabelle von Stutzer ist es aber mit den Stimmberechtigten, daher 2016 mit Stimmberechtigten</t>
  </si>
  <si>
    <t>nicht klar ausrechenbar</t>
  </si>
  <si>
    <t>VS*</t>
  </si>
  <si>
    <t>*Die Beschlüsse des Grossen Rates, welche eine ausserordentliche Ausgabe zur Folge haben, die als einmalige 0,75 Prozent oder als wiederkehrende Ausgabe 0,25 Prozent der Bruttogesamtausgaben der Verwaltungs- und Investitionsrechnung des letzten Verwaltungsjahres übersteigt.; 2015:  3'718'940'832.70 - (https://www.vs.ch/documents/189618/750062/Rechnung+2015+-+Verwaltungsrechnung.pdf/56bf42ad-b2cf-4db8-b49a-0cf09898036a)</t>
  </si>
  <si>
    <t xml:space="preserve"> (in der Verfassung steht nur Ausgabenbeschlüsse)</t>
  </si>
  <si>
    <t>Wohnbevölkerung (2016: Ständige WB)</t>
  </si>
  <si>
    <t>Bemerkung: 2016  pro Kopf pro Stimmberechtigte, weil so in Stutzer und Frey 2000 und nicht pro Wohnbevölkerung wie für 2010 
im Finanzreferendum wird auch absolut genommen und nicht nur relativ wie beim Gesetzesreferendum</t>
  </si>
  <si>
    <t>GE****</t>
  </si>
  <si>
    <t>**** Gesetze sowie andere Erlasse des Grossen Rates, die Ausgaben vorsehen, werden den Stimmberechtigten zur Abstimmung unterbreitet, wenn drei Prozent der Stimmberechtigten das Referendum ergreifen.</t>
  </si>
  <si>
    <t>***** Erlasse des Grossen Rates, die eine neue Nettoausgabe zur Folge haben, die ¼ % der Gesamtausgaben der letzten vom Grossen Rat genehmigten Staatsrechnung übersteigt, oder die Studienkredite von regionaler oder kantonaler Bedeutung betreffen</t>
  </si>
  <si>
    <t>FR*****</t>
  </si>
  <si>
    <t>Achtung nur so halb sinnvoll</t>
  </si>
  <si>
    <t>3% der Stimmbürger</t>
  </si>
  <si>
    <t>auch  mit absolut</t>
  </si>
  <si>
    <t>mit absolut</t>
  </si>
  <si>
    <t>mit Finanzreferendum und absoluten</t>
  </si>
  <si>
    <t>mit absoluten</t>
  </si>
  <si>
    <t>2016 mit A</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</si>
</sst>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11"/>
      <name val="Calibri"/>
      <family val="2"/>
      <scheme val="minor"/>
    </font>
    <font>
      <sz val="11"/>
      <color rgb="FFFF0000"/>
      <name val="Calibri"/>
      <family val="2"/>
      <scheme val="minor"/>
    </font>
    <font>
      <b/>
      <sz val="11"/>
      <color rgb="FFFF0000"/>
      <name val="Calibri"/>
      <family val="2"/>
      <scheme val="minor"/>
    </font>
    <font>
      <b/>
      <i/>
      <sz val="11"/>
      <color rgb="FFFF0000"/>
      <name val="Calibri"/>
      <family val="2"/>
      <scheme val="minor"/>
    </font>
    <font>
      <sz val="10"/>
      <color rgb="FF000000"/>
      <name val="Lucida Console"/>
      <family val="3"/>
    </font>
    <font>
      <sz val="9"/>
      <color rgb="FF000000"/>
      <name val="Verdana"/>
      <family val="2"/>
    </font>
  </fonts>
  <fills count="13">
    <fill>
      <patternFill patternType="none"/>
    </fill>
    <fill>
      <patternFill patternType="gray125"/>
    </fill>
    <fill>
      <patternFill patternType="solid">
        <fgColor theme="6" tint="-0.249977111117893"/>
        <bgColor indexed="64"/>
      </patternFill>
    </fill>
    <fill>
      <patternFill patternType="solid">
        <fgColor theme="5" tint="-0.249977111117893"/>
        <bgColor indexed="64"/>
      </patternFill>
    </fill>
    <fill>
      <patternFill patternType="solid">
        <fgColor rgb="FF92D050"/>
        <bgColor indexed="64"/>
      </patternFill>
    </fill>
    <fill>
      <patternFill patternType="solid">
        <fgColor rgb="FFC00000"/>
        <bgColor indexed="64"/>
      </patternFill>
    </fill>
    <fill>
      <patternFill patternType="solid">
        <fgColor theme="3" tint="0.39997558519241921"/>
        <bgColor indexed="64"/>
      </patternFill>
    </fill>
    <fill>
      <patternFill patternType="solid">
        <fgColor rgb="FF00B0F0"/>
        <bgColor indexed="64"/>
      </patternFill>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theme="0"/>
        <bgColor indexed="64"/>
      </patternFill>
    </fill>
    <fill>
      <patternFill patternType="solid">
        <fgColor theme="8"/>
        <bgColor indexed="64"/>
      </patternFill>
    </fill>
  </fills>
  <borders count="8">
    <border>
      <left/>
      <right/>
      <top/>
      <bottom/>
      <diagonal/>
    </border>
    <border>
      <left/>
      <right style="thin">
        <color auto="1"/>
      </right>
      <top/>
      <bottom/>
      <diagonal/>
    </border>
    <border>
      <left style="thin">
        <color auto="1"/>
      </left>
      <right/>
      <top/>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s>
  <cellStyleXfs count="1">
    <xf numFmtId="0" fontId="0" fillId="0" borderId="0"/>
  </cellStyleXfs>
  <cellXfs count="148">
    <xf numFmtId="0" fontId="0" fillId="0" borderId="0" xfId="0"/>
    <xf numFmtId="0" fontId="0" fillId="0" borderId="0" xfId="0" applyFill="1"/>
    <xf numFmtId="0" fontId="0" fillId="0" borderId="0" xfId="0" applyBorder="1"/>
    <xf numFmtId="0" fontId="0" fillId="0" borderId="1" xfId="0" applyBorder="1"/>
    <xf numFmtId="0" fontId="0" fillId="0" borderId="2" xfId="0" applyBorder="1"/>
    <xf numFmtId="0" fontId="0" fillId="0" borderId="0" xfId="0" applyFill="1" applyBorder="1"/>
    <xf numFmtId="0" fontId="0" fillId="0" borderId="2" xfId="0" applyFill="1" applyBorder="1"/>
    <xf numFmtId="0" fontId="0" fillId="0" borderId="1" xfId="0" applyFill="1" applyBorder="1"/>
    <xf numFmtId="10" fontId="0" fillId="0" borderId="0" xfId="0" applyNumberFormat="1" applyFill="1" applyBorder="1"/>
    <xf numFmtId="0" fontId="1" fillId="0" borderId="0" xfId="0" applyFont="1" applyFill="1" applyBorder="1"/>
    <xf numFmtId="0" fontId="0" fillId="0" borderId="0" xfId="0" applyBorder="1" applyAlignment="1"/>
    <xf numFmtId="0" fontId="0" fillId="0" borderId="0" xfId="0" applyNumberFormat="1" applyBorder="1"/>
    <xf numFmtId="0" fontId="0" fillId="0" borderId="0" xfId="0" applyBorder="1" applyAlignment="1">
      <alignment wrapText="1"/>
    </xf>
    <xf numFmtId="0" fontId="0" fillId="0" borderId="2" xfId="0" applyBorder="1" applyAlignment="1">
      <alignment wrapText="1"/>
    </xf>
    <xf numFmtId="0" fontId="0" fillId="0" borderId="1" xfId="0" applyBorder="1" applyAlignment="1"/>
    <xf numFmtId="0" fontId="0" fillId="0" borderId="0" xfId="0" applyFill="1" applyBorder="1" applyAlignment="1">
      <alignment wrapText="1"/>
    </xf>
    <xf numFmtId="0" fontId="0" fillId="0" borderId="2" xfId="0" applyBorder="1" applyAlignment="1"/>
    <xf numFmtId="2" fontId="0" fillId="0" borderId="0" xfId="0" applyNumberFormat="1" applyBorder="1"/>
    <xf numFmtId="0" fontId="0" fillId="0" borderId="0" xfId="0" applyNumberFormat="1" applyFill="1" applyBorder="1"/>
    <xf numFmtId="0" fontId="0" fillId="0" borderId="0" xfId="0" applyNumberFormat="1"/>
    <xf numFmtId="0" fontId="0" fillId="0" borderId="2" xfId="0" applyFill="1" applyBorder="1" applyAlignment="1">
      <alignment horizontal="center" wrapText="1"/>
    </xf>
    <xf numFmtId="0" fontId="0" fillId="8" borderId="0" xfId="0" applyFill="1" applyBorder="1"/>
    <xf numFmtId="0" fontId="0" fillId="0" borderId="0" xfId="0" applyAlignment="1"/>
    <xf numFmtId="0" fontId="0" fillId="0" borderId="0" xfId="0" applyFill="1" applyBorder="1" applyAlignment="1"/>
    <xf numFmtId="0" fontId="0" fillId="8" borderId="0" xfId="0" applyFill="1"/>
    <xf numFmtId="0" fontId="0" fillId="8" borderId="1" xfId="0" applyFill="1" applyBorder="1"/>
    <xf numFmtId="2" fontId="0" fillId="8" borderId="0" xfId="0" applyNumberFormat="1" applyFill="1" applyBorder="1"/>
    <xf numFmtId="2" fontId="0" fillId="0" borderId="0" xfId="0" applyNumberFormat="1" applyFill="1" applyBorder="1"/>
    <xf numFmtId="2" fontId="0" fillId="0" borderId="0" xfId="0" applyNumberFormat="1"/>
    <xf numFmtId="2" fontId="0" fillId="0" borderId="0" xfId="0" applyNumberFormat="1" applyFill="1"/>
    <xf numFmtId="0" fontId="0" fillId="0" borderId="1" xfId="0" applyFill="1" applyBorder="1" applyAlignment="1"/>
    <xf numFmtId="2" fontId="0" fillId="0" borderId="2" xfId="0" applyNumberFormat="1" applyBorder="1"/>
    <xf numFmtId="2" fontId="0" fillId="0" borderId="2" xfId="0" applyNumberFormat="1" applyFill="1" applyBorder="1"/>
    <xf numFmtId="0" fontId="0" fillId="0" borderId="3" xfId="0" applyFill="1" applyBorder="1" applyAlignment="1"/>
    <xf numFmtId="0" fontId="0" fillId="0" borderId="3" xfId="0" applyFill="1" applyBorder="1"/>
    <xf numFmtId="2" fontId="0" fillId="8" borderId="0" xfId="0" applyNumberFormat="1" applyFill="1"/>
    <xf numFmtId="0" fontId="0" fillId="8" borderId="3" xfId="0" applyFill="1" applyBorder="1" applyAlignment="1"/>
    <xf numFmtId="0" fontId="0" fillId="8" borderId="3" xfId="0" applyFill="1" applyBorder="1"/>
    <xf numFmtId="0" fontId="0" fillId="8" borderId="2" xfId="0" applyFill="1" applyBorder="1"/>
    <xf numFmtId="0" fontId="0" fillId="8" borderId="0" xfId="0" applyNumberFormat="1" applyFill="1" applyBorder="1"/>
    <xf numFmtId="49" fontId="0" fillId="8" borderId="0" xfId="0" applyNumberFormat="1" applyFill="1"/>
    <xf numFmtId="2" fontId="0" fillId="8" borderId="2" xfId="0" applyNumberFormat="1" applyFill="1" applyBorder="1"/>
    <xf numFmtId="0" fontId="1" fillId="0" borderId="0" xfId="0" applyFont="1" applyFill="1"/>
    <xf numFmtId="0" fontId="1" fillId="0" borderId="2" xfId="0" applyFont="1" applyFill="1" applyBorder="1"/>
    <xf numFmtId="0" fontId="1" fillId="0" borderId="1" xfId="0" applyFont="1" applyFill="1" applyBorder="1"/>
    <xf numFmtId="2" fontId="1" fillId="0" borderId="0" xfId="0" applyNumberFormat="1" applyFont="1" applyFill="1" applyBorder="1"/>
    <xf numFmtId="0" fontId="1" fillId="0" borderId="0" xfId="0" applyNumberFormat="1" applyFont="1" applyFill="1" applyBorder="1"/>
    <xf numFmtId="2" fontId="1" fillId="0" borderId="2" xfId="0" applyNumberFormat="1" applyFont="1" applyFill="1" applyBorder="1"/>
    <xf numFmtId="0" fontId="2" fillId="0" borderId="0" xfId="0" applyFont="1"/>
    <xf numFmtId="0" fontId="3" fillId="0" borderId="0" xfId="0" applyFont="1"/>
    <xf numFmtId="0" fontId="0" fillId="4" borderId="0" xfId="0" applyFill="1"/>
    <xf numFmtId="2" fontId="0" fillId="4" borderId="0" xfId="0" applyNumberFormat="1" applyFill="1"/>
    <xf numFmtId="0" fontId="4" fillId="0" borderId="0" xfId="0" applyFont="1"/>
    <xf numFmtId="2" fontId="0" fillId="0" borderId="3" xfId="0" applyNumberFormat="1" applyBorder="1"/>
    <xf numFmtId="0" fontId="0" fillId="4" borderId="2" xfId="0" applyFill="1" applyBorder="1"/>
    <xf numFmtId="0" fontId="0" fillId="4" borderId="0" xfId="0" applyFill="1" applyBorder="1" applyAlignment="1">
      <alignment horizontal="center"/>
    </xf>
    <xf numFmtId="0" fontId="0" fillId="4" borderId="0" xfId="0" applyFill="1" applyBorder="1" applyAlignment="1"/>
    <xf numFmtId="0" fontId="0" fillId="4" borderId="0" xfId="0" applyFill="1" applyBorder="1" applyAlignment="1">
      <alignment horizontal="right"/>
    </xf>
    <xf numFmtId="0" fontId="0" fillId="4" borderId="0" xfId="0" applyFill="1" applyBorder="1"/>
    <xf numFmtId="2" fontId="0" fillId="4" borderId="0" xfId="0" applyNumberFormat="1" applyFill="1" applyBorder="1"/>
    <xf numFmtId="0" fontId="0" fillId="4" borderId="4" xfId="0" applyFill="1" applyBorder="1" applyAlignment="1">
      <alignment wrapText="1"/>
    </xf>
    <xf numFmtId="0" fontId="0" fillId="4" borderId="5" xfId="0" applyFill="1" applyBorder="1"/>
    <xf numFmtId="0" fontId="0" fillId="4" borderId="1" xfId="0" applyFill="1" applyBorder="1"/>
    <xf numFmtId="0" fontId="0" fillId="4" borderId="6" xfId="0" applyFill="1" applyBorder="1" applyAlignment="1">
      <alignment wrapText="1"/>
    </xf>
    <xf numFmtId="0" fontId="0" fillId="4" borderId="7" xfId="0" applyFill="1" applyBorder="1"/>
    <xf numFmtId="3" fontId="0" fillId="0" borderId="0" xfId="0" applyNumberFormat="1" applyFill="1" applyBorder="1"/>
    <xf numFmtId="3" fontId="0" fillId="8" borderId="0" xfId="0" applyNumberFormat="1" applyFill="1" applyBorder="1"/>
    <xf numFmtId="0" fontId="0" fillId="0" borderId="0" xfId="0" applyAlignment="1">
      <alignment horizontal="center"/>
    </xf>
    <xf numFmtId="0" fontId="0" fillId="0" borderId="2" xfId="0" applyBorder="1" applyAlignment="1">
      <alignment horizontal="center"/>
    </xf>
    <xf numFmtId="0" fontId="0" fillId="0" borderId="0" xfId="0" applyBorder="1" applyAlignment="1">
      <alignment horizontal="center"/>
    </xf>
    <xf numFmtId="0" fontId="0" fillId="0" borderId="1" xfId="0" applyBorder="1" applyAlignment="1">
      <alignment horizontal="center"/>
    </xf>
    <xf numFmtId="0" fontId="0" fillId="0" borderId="0" xfId="0" applyBorder="1" applyAlignment="1">
      <alignment horizontal="center" wrapText="1"/>
    </xf>
    <xf numFmtId="0" fontId="0" fillId="0" borderId="0" xfId="0" applyFill="1" applyBorder="1" applyAlignment="1">
      <alignment horizontal="center" wrapText="1"/>
    </xf>
    <xf numFmtId="0" fontId="0" fillId="0" borderId="0" xfId="0" applyFill="1" applyAlignment="1"/>
    <xf numFmtId="0" fontId="5" fillId="0" borderId="0" xfId="0" applyFont="1" applyAlignment="1">
      <alignment vertical="center"/>
    </xf>
    <xf numFmtId="0" fontId="0" fillId="0" borderId="0" xfId="0" applyBorder="1" applyAlignment="1">
      <alignment horizontal="center"/>
    </xf>
    <xf numFmtId="0" fontId="0" fillId="0" borderId="1" xfId="0" applyBorder="1" applyAlignment="1">
      <alignment horizontal="center"/>
    </xf>
    <xf numFmtId="0" fontId="0" fillId="0" borderId="0" xfId="0" applyFill="1" applyAlignment="1"/>
    <xf numFmtId="0" fontId="2" fillId="0" borderId="1" xfId="0" applyFont="1" applyBorder="1"/>
    <xf numFmtId="0" fontId="0" fillId="10" borderId="0" xfId="0" applyFill="1"/>
    <xf numFmtId="2" fontId="0" fillId="10" borderId="0" xfId="0" applyNumberFormat="1" applyFill="1"/>
    <xf numFmtId="0" fontId="0" fillId="10" borderId="0" xfId="0" applyFill="1" applyBorder="1"/>
    <xf numFmtId="2" fontId="2" fillId="10" borderId="0" xfId="0" applyNumberFormat="1" applyFont="1" applyFill="1"/>
    <xf numFmtId="0" fontId="0" fillId="0" borderId="0" xfId="0" applyAlignment="1">
      <alignment horizontal="center"/>
    </xf>
    <xf numFmtId="0" fontId="0" fillId="0" borderId="0" xfId="0" applyBorder="1" applyAlignment="1">
      <alignment horizontal="center"/>
    </xf>
    <xf numFmtId="0" fontId="0" fillId="0" borderId="1" xfId="0" applyBorder="1" applyAlignment="1">
      <alignment horizontal="center" wrapText="1"/>
    </xf>
    <xf numFmtId="0" fontId="0" fillId="0" borderId="1" xfId="0" applyBorder="1" applyAlignment="1">
      <alignment horizontal="center"/>
    </xf>
    <xf numFmtId="0" fontId="0" fillId="0" borderId="0" xfId="0" applyBorder="1" applyAlignment="1">
      <alignment horizontal="center" wrapText="1"/>
    </xf>
    <xf numFmtId="0" fontId="0" fillId="8" borderId="0" xfId="0" applyFill="1" applyBorder="1" applyAlignment="1">
      <alignment horizontal="center"/>
    </xf>
    <xf numFmtId="0" fontId="0" fillId="0" borderId="0" xfId="0" applyFill="1" applyBorder="1" applyAlignment="1">
      <alignment horizontal="center" wrapText="1"/>
    </xf>
    <xf numFmtId="0" fontId="0" fillId="0" borderId="0" xfId="0" applyFill="1" applyAlignment="1"/>
    <xf numFmtId="0" fontId="0" fillId="0" borderId="0" xfId="0" applyAlignment="1">
      <alignment horizontal="center"/>
    </xf>
    <xf numFmtId="0" fontId="0" fillId="0" borderId="0" xfId="0" applyBorder="1" applyAlignment="1">
      <alignment horizontal="center"/>
    </xf>
    <xf numFmtId="0" fontId="0" fillId="0" borderId="1" xfId="0" applyBorder="1" applyAlignment="1">
      <alignment horizontal="center" wrapText="1"/>
    </xf>
    <xf numFmtId="0" fontId="0" fillId="0" borderId="1" xfId="0" applyBorder="1" applyAlignment="1">
      <alignment horizontal="center"/>
    </xf>
    <xf numFmtId="0" fontId="0" fillId="0" borderId="0" xfId="0" applyBorder="1" applyAlignment="1">
      <alignment horizontal="center" wrapText="1"/>
    </xf>
    <xf numFmtId="0" fontId="0" fillId="8" borderId="0" xfId="0" applyFill="1" applyBorder="1" applyAlignment="1">
      <alignment horizontal="center"/>
    </xf>
    <xf numFmtId="0" fontId="0" fillId="0" borderId="3" xfId="0" applyBorder="1" applyAlignment="1">
      <alignment horizontal="center" wrapText="1"/>
    </xf>
    <xf numFmtId="0" fontId="6" fillId="0" borderId="0" xfId="0" applyFont="1"/>
    <xf numFmtId="0" fontId="0" fillId="8" borderId="0" xfId="0" quotePrefix="1" applyFill="1" applyBorder="1"/>
    <xf numFmtId="0" fontId="0" fillId="8" borderId="1" xfId="0" quotePrefix="1" applyFill="1" applyBorder="1"/>
    <xf numFmtId="2" fontId="0" fillId="11" borderId="0" xfId="0" applyNumberFormat="1" applyFill="1" applyBorder="1"/>
    <xf numFmtId="0" fontId="2" fillId="8" borderId="0" xfId="0" applyFont="1" applyFill="1"/>
    <xf numFmtId="0" fontId="1" fillId="8" borderId="0" xfId="0" applyFont="1" applyFill="1"/>
    <xf numFmtId="0" fontId="1" fillId="0" borderId="0" xfId="0" applyFont="1"/>
    <xf numFmtId="0" fontId="0" fillId="0" borderId="3" xfId="0" applyBorder="1" applyAlignment="1">
      <alignment horizontal="center"/>
    </xf>
    <xf numFmtId="0" fontId="2" fillId="8" borderId="1" xfId="0" applyFont="1" applyFill="1" applyBorder="1"/>
    <xf numFmtId="0" fontId="0" fillId="11" borderId="1" xfId="0" applyFill="1" applyBorder="1"/>
    <xf numFmtId="0" fontId="2" fillId="11" borderId="1" xfId="0" applyFont="1" applyFill="1" applyBorder="1"/>
    <xf numFmtId="2" fontId="1" fillId="0" borderId="0" xfId="0" applyNumberFormat="1" applyFont="1"/>
    <xf numFmtId="0" fontId="0" fillId="0" borderId="0" xfId="0" applyAlignment="1">
      <alignment horizontal="center"/>
    </xf>
    <xf numFmtId="0" fontId="0" fillId="0" borderId="0" xfId="0" applyBorder="1" applyAlignment="1">
      <alignment horizontal="center"/>
    </xf>
    <xf numFmtId="0" fontId="0" fillId="0" borderId="1" xfId="0" applyBorder="1" applyAlignment="1">
      <alignment horizontal="center"/>
    </xf>
    <xf numFmtId="0" fontId="0" fillId="0" borderId="0" xfId="0" applyFill="1" applyAlignment="1"/>
    <xf numFmtId="0" fontId="0" fillId="8" borderId="0" xfId="0" applyFill="1" applyAlignment="1"/>
    <xf numFmtId="0" fontId="0" fillId="8" borderId="0" xfId="0" applyFill="1" applyAlignment="1">
      <alignment horizontal="center"/>
    </xf>
    <xf numFmtId="0" fontId="0" fillId="8" borderId="0" xfId="0" applyFill="1" applyBorder="1" applyAlignment="1"/>
    <xf numFmtId="0" fontId="0" fillId="12" borderId="0" xfId="0" applyFill="1"/>
    <xf numFmtId="0" fontId="0" fillId="12" borderId="0" xfId="0" applyFill="1" applyAlignment="1"/>
    <xf numFmtId="2" fontId="2" fillId="8" borderId="0" xfId="0" applyNumberFormat="1" applyFont="1" applyFill="1" applyBorder="1"/>
    <xf numFmtId="2" fontId="1" fillId="8" borderId="0" xfId="0" applyNumberFormat="1" applyFont="1" applyFill="1" applyBorder="1"/>
    <xf numFmtId="0" fontId="0" fillId="0" borderId="0" xfId="0" quotePrefix="1" applyFill="1"/>
    <xf numFmtId="0" fontId="0" fillId="0" borderId="0" xfId="0" applyFont="1"/>
    <xf numFmtId="2" fontId="0" fillId="0" borderId="0" xfId="0" applyNumberFormat="1" applyFont="1"/>
    <xf numFmtId="2" fontId="0" fillId="0" borderId="1" xfId="0" applyNumberFormat="1" applyBorder="1"/>
    <xf numFmtId="0" fontId="0" fillId="7" borderId="0" xfId="0" applyFill="1"/>
    <xf numFmtId="0" fontId="0" fillId="0" borderId="0" xfId="0" applyAlignment="1">
      <alignment horizontal="center"/>
    </xf>
    <xf numFmtId="0" fontId="0" fillId="0" borderId="2" xfId="0" applyBorder="1" applyAlignment="1">
      <alignment horizontal="center"/>
    </xf>
    <xf numFmtId="0" fontId="0" fillId="0" borderId="0" xfId="0" applyBorder="1" applyAlignment="1">
      <alignment horizontal="center"/>
    </xf>
    <xf numFmtId="0" fontId="0" fillId="9" borderId="0" xfId="0" applyFill="1" applyAlignment="1">
      <alignment horizontal="center"/>
    </xf>
    <xf numFmtId="0" fontId="0" fillId="0" borderId="1" xfId="0" applyBorder="1" applyAlignment="1">
      <alignment horizontal="center" wrapText="1"/>
    </xf>
    <xf numFmtId="0" fontId="0" fillId="0" borderId="1" xfId="0" applyFill="1" applyBorder="1" applyAlignment="1">
      <alignment horizontal="center" wrapText="1"/>
    </xf>
    <xf numFmtId="0" fontId="0" fillId="0" borderId="1" xfId="0" applyBorder="1" applyAlignment="1">
      <alignment horizontal="center"/>
    </xf>
    <xf numFmtId="0" fontId="0" fillId="6" borderId="0" xfId="0" applyFill="1" applyAlignment="1">
      <alignment horizontal="center"/>
    </xf>
    <xf numFmtId="0" fontId="0" fillId="0" borderId="0" xfId="0" applyBorder="1" applyAlignment="1">
      <alignment horizontal="center" wrapText="1"/>
    </xf>
    <xf numFmtId="0" fontId="0" fillId="2" borderId="0" xfId="0" applyFill="1" applyAlignment="1">
      <alignment horizontal="center"/>
    </xf>
    <xf numFmtId="0" fontId="0" fillId="8" borderId="0" xfId="0" applyFill="1" applyBorder="1" applyAlignment="1">
      <alignment horizontal="center"/>
    </xf>
    <xf numFmtId="0" fontId="0" fillId="3" borderId="0" xfId="0" applyFill="1" applyAlignment="1">
      <alignment horizontal="center"/>
    </xf>
    <xf numFmtId="0" fontId="0" fillId="0" borderId="2" xfId="0" applyBorder="1" applyAlignment="1">
      <alignment horizontal="center" wrapText="1"/>
    </xf>
    <xf numFmtId="0" fontId="0" fillId="0" borderId="0" xfId="0" applyFill="1" applyBorder="1" applyAlignment="1">
      <alignment horizontal="center" wrapText="1"/>
    </xf>
    <xf numFmtId="0" fontId="0" fillId="0" borderId="2" xfId="0" applyFill="1" applyBorder="1" applyAlignment="1">
      <alignment horizontal="center"/>
    </xf>
    <xf numFmtId="0" fontId="0" fillId="0" borderId="0" xfId="0" applyFill="1" applyBorder="1" applyAlignment="1">
      <alignment horizontal="center"/>
    </xf>
    <xf numFmtId="0" fontId="0" fillId="4" borderId="0" xfId="0" applyFill="1" applyAlignment="1">
      <alignment horizontal="center"/>
    </xf>
    <xf numFmtId="0" fontId="0" fillId="8" borderId="2" xfId="0" applyFill="1" applyBorder="1" applyAlignment="1">
      <alignment horizontal="center"/>
    </xf>
    <xf numFmtId="0" fontId="0" fillId="0" borderId="3" xfId="0" applyBorder="1" applyAlignment="1">
      <alignment horizontal="center" wrapText="1"/>
    </xf>
    <xf numFmtId="0" fontId="0" fillId="7" borderId="0" xfId="0" applyFill="1" applyAlignment="1">
      <alignment horizontal="center"/>
    </xf>
    <xf numFmtId="0" fontId="0" fillId="0" borderId="0" xfId="0" applyFill="1" applyAlignment="1"/>
    <xf numFmtId="0" fontId="0" fillId="5" borderId="0" xfId="0" applyFill="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 Type="http://schemas.openxmlformats.org/officeDocument/2006/relationships/sharedStrings" Target="sharedStrings.xml"/><Relationship Id="rId12"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theme" Target="theme/theme1.xml"/><Relationship Id="rId1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yVal>
            <c:numRef>
              <c:f>Verfassungsinitiative!$L$45</c:f>
              <c:numCache>
                <c:formatCode>General</c:formatCode>
                <c:ptCount val="1"/>
                <c:pt idx="0">
                  <c:v>0.92116198714807</c:v>
                </c:pt>
              </c:numCache>
            </c:numRef>
          </c:yVal>
          <c:smooth val="0"/>
        </c:ser>
        <c:dLbls>
          <c:showLegendKey val="0"/>
          <c:showVal val="0"/>
          <c:showCatName val="0"/>
          <c:showSerName val="0"/>
          <c:showPercent val="0"/>
          <c:showBubbleSize val="0"/>
        </c:dLbls>
        <c:axId val="1322898016"/>
        <c:axId val="1322900064"/>
      </c:scatterChart>
      <c:valAx>
        <c:axId val="1322898016"/>
        <c:scaling>
          <c:orientation val="minMax"/>
        </c:scaling>
        <c:delete val="0"/>
        <c:axPos val="b"/>
        <c:majorTickMark val="out"/>
        <c:minorTickMark val="none"/>
        <c:tickLblPos val="nextTo"/>
        <c:crossAx val="1322900064"/>
        <c:crosses val="autoZero"/>
        <c:crossBetween val="midCat"/>
      </c:valAx>
      <c:valAx>
        <c:axId val="1322900064"/>
        <c:scaling>
          <c:orientation val="minMax"/>
        </c:scaling>
        <c:delete val="0"/>
        <c:axPos val="l"/>
        <c:majorGridlines/>
        <c:numFmt formatCode="General" sourceLinked="1"/>
        <c:majorTickMark val="out"/>
        <c:minorTickMark val="none"/>
        <c:tickLblPos val="nextTo"/>
        <c:crossAx val="1322898016"/>
        <c:crosses val="autoZero"/>
        <c:crossBetween val="midCat"/>
      </c:valAx>
    </c:plotArea>
    <c:legend>
      <c:legendPos val="r"/>
      <c:overlay val="0"/>
    </c:legend>
    <c:plotVisOnly val="1"/>
    <c:dispBlanksAs val="gap"/>
    <c:showDLblsOverMax val="0"/>
  </c:chart>
  <c:printSettings>
    <c:headerFooter/>
    <c:pageMargins b="0.787401575" l="0.7" r="0.7" t="0.7874015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xVal>
            <c:numRef>
              <c:f>Verfassungsinitiative!$F$44:$F$67</c:f>
              <c:numCache>
                <c:formatCode>General</c:formatCode>
                <c:ptCount val="24"/>
                <c:pt idx="0">
                  <c:v>0.6974014</c:v>
                </c:pt>
                <c:pt idx="1">
                  <c:v>0.9718</c:v>
                </c:pt>
                <c:pt idx="2">
                  <c:v>0.9801</c:v>
                </c:pt>
                <c:pt idx="3">
                  <c:v>0.5562954</c:v>
                </c:pt>
                <c:pt idx="4">
                  <c:v>0.9769</c:v>
                </c:pt>
                <c:pt idx="5">
                  <c:v>0.3919006</c:v>
                </c:pt>
                <c:pt idx="6">
                  <c:v>0.6844098</c:v>
                </c:pt>
                <c:pt idx="7">
                  <c:v>0.9793</c:v>
                </c:pt>
                <c:pt idx="8">
                  <c:v>0.9824</c:v>
                </c:pt>
                <c:pt idx="9">
                  <c:v>0.9796</c:v>
                </c:pt>
                <c:pt idx="10">
                  <c:v>0.6326629</c:v>
                </c:pt>
                <c:pt idx="11">
                  <c:v>0.6764042</c:v>
                </c:pt>
                <c:pt idx="12">
                  <c:v>0.977535</c:v>
                </c:pt>
                <c:pt idx="13">
                  <c:v>0.9553882</c:v>
                </c:pt>
                <c:pt idx="14">
                  <c:v>0.9709803</c:v>
                </c:pt>
                <c:pt idx="15">
                  <c:v>0.5491281</c:v>
                </c:pt>
                <c:pt idx="16">
                  <c:v>0.4800776</c:v>
                </c:pt>
                <c:pt idx="17">
                  <c:v>0.9736</c:v>
                </c:pt>
                <c:pt idx="18">
                  <c:v>0.9919</c:v>
                </c:pt>
                <c:pt idx="19">
                  <c:v>0.6873592</c:v>
                </c:pt>
                <c:pt idx="20">
                  <c:v>0.98548</c:v>
                </c:pt>
                <c:pt idx="21">
                  <c:v>0.9798</c:v>
                </c:pt>
                <c:pt idx="22">
                  <c:v>0.4020773</c:v>
                </c:pt>
                <c:pt idx="23">
                  <c:v>0.992</c:v>
                </c:pt>
              </c:numCache>
            </c:numRef>
          </c:xVal>
          <c:yVal>
            <c:numRef>
              <c:f>Verfassungsinitiative!$G$44:$G$67</c:f>
              <c:numCache>
                <c:formatCode>0.00</c:formatCode>
                <c:ptCount val="24"/>
                <c:pt idx="0">
                  <c:v>4.5</c:v>
                </c:pt>
                <c:pt idx="1">
                  <c:v>5.0</c:v>
                </c:pt>
                <c:pt idx="2">
                  <c:v>5.0</c:v>
                </c:pt>
                <c:pt idx="3">
                  <c:v>3.0</c:v>
                </c:pt>
                <c:pt idx="4">
                  <c:v>5.0</c:v>
                </c:pt>
                <c:pt idx="5">
                  <c:v>1.5</c:v>
                </c:pt>
                <c:pt idx="6">
                  <c:v>3.5</c:v>
                </c:pt>
                <c:pt idx="7">
                  <c:v>5.0</c:v>
                </c:pt>
                <c:pt idx="8">
                  <c:v>5.5</c:v>
                </c:pt>
                <c:pt idx="9">
                  <c:v>5.0</c:v>
                </c:pt>
                <c:pt idx="10">
                  <c:v>3.5</c:v>
                </c:pt>
                <c:pt idx="11">
                  <c:v>2.5</c:v>
                </c:pt>
                <c:pt idx="12">
                  <c:v>5.5</c:v>
                </c:pt>
                <c:pt idx="13">
                  <c:v>4.5</c:v>
                </c:pt>
                <c:pt idx="14">
                  <c:v>5.0</c:v>
                </c:pt>
                <c:pt idx="15">
                  <c:v>2.0</c:v>
                </c:pt>
                <c:pt idx="16">
                  <c:v>2.5</c:v>
                </c:pt>
                <c:pt idx="17">
                  <c:v>5.0</c:v>
                </c:pt>
                <c:pt idx="18">
                  <c:v>6.0</c:v>
                </c:pt>
                <c:pt idx="19">
                  <c:v>3.5</c:v>
                </c:pt>
                <c:pt idx="20">
                  <c:v>6.0</c:v>
                </c:pt>
                <c:pt idx="21">
                  <c:v>5.0</c:v>
                </c:pt>
                <c:pt idx="22">
                  <c:v>3.0</c:v>
                </c:pt>
                <c:pt idx="23">
                  <c:v>6.0</c:v>
                </c:pt>
              </c:numCache>
            </c:numRef>
          </c:yVal>
          <c:smooth val="0"/>
        </c:ser>
        <c:dLbls>
          <c:showLegendKey val="0"/>
          <c:showVal val="0"/>
          <c:showCatName val="0"/>
          <c:showSerName val="0"/>
          <c:showPercent val="0"/>
          <c:showBubbleSize val="0"/>
        </c:dLbls>
        <c:axId val="1318387680"/>
        <c:axId val="1319426624"/>
      </c:scatterChart>
      <c:valAx>
        <c:axId val="1318387680"/>
        <c:scaling>
          <c:orientation val="minMax"/>
        </c:scaling>
        <c:delete val="0"/>
        <c:axPos val="b"/>
        <c:numFmt formatCode="General" sourceLinked="1"/>
        <c:majorTickMark val="out"/>
        <c:minorTickMark val="none"/>
        <c:tickLblPos val="nextTo"/>
        <c:crossAx val="1319426624"/>
        <c:crosses val="autoZero"/>
        <c:crossBetween val="midCat"/>
      </c:valAx>
      <c:valAx>
        <c:axId val="1319426624"/>
        <c:scaling>
          <c:orientation val="minMax"/>
        </c:scaling>
        <c:delete val="0"/>
        <c:axPos val="l"/>
        <c:majorGridlines/>
        <c:numFmt formatCode="0.00" sourceLinked="1"/>
        <c:majorTickMark val="out"/>
        <c:minorTickMark val="none"/>
        <c:tickLblPos val="nextTo"/>
        <c:crossAx val="1318387680"/>
        <c:crosses val="autoZero"/>
        <c:crossBetween val="midCat"/>
      </c:valAx>
    </c:plotArea>
    <c:plotVisOnly val="1"/>
    <c:dispBlanksAs val="gap"/>
    <c:showDLblsOverMax val="0"/>
  </c:chart>
  <c:printSettings>
    <c:headerFooter/>
    <c:pageMargins b="0.787401575" l="0.7" r="0.7" t="0.7874015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 Id="rId2" Type="http://schemas.openxmlformats.org/officeDocument/2006/relationships/chart" Target="../charts/chart2.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9</xdr:col>
      <xdr:colOff>733425</xdr:colOff>
      <xdr:row>45</xdr:row>
      <xdr:rowOff>147637</xdr:rowOff>
    </xdr:from>
    <xdr:to>
      <xdr:col>15</xdr:col>
      <xdr:colOff>733425</xdr:colOff>
      <xdr:row>60</xdr:row>
      <xdr:rowOff>33337</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733425</xdr:colOff>
      <xdr:row>45</xdr:row>
      <xdr:rowOff>147637</xdr:rowOff>
    </xdr:from>
    <xdr:to>
      <xdr:col>15</xdr:col>
      <xdr:colOff>733425</xdr:colOff>
      <xdr:row>60</xdr:row>
      <xdr:rowOff>33337</xdr:rowOff>
    </xdr:to>
    <xdr:graphicFrame macro="">
      <xdr:nvGraphicFramePr>
        <xdr:cNvPr id="5" name="Diagramm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0</xdr:colOff>
      <xdr:row>32</xdr:row>
      <xdr:rowOff>0</xdr:rowOff>
    </xdr:from>
    <xdr:to>
      <xdr:col>21</xdr:col>
      <xdr:colOff>142875</xdr:colOff>
      <xdr:row>66</xdr:row>
      <xdr:rowOff>19050</xdr:rowOff>
    </xdr:to>
    <xdr:pic>
      <xdr:nvPicPr>
        <xdr:cNvPr id="2" name="Grafik 1">
          <a:extLst>
            <a:ext uri="{FF2B5EF4-FFF2-40B4-BE49-F238E27FC236}">
              <a16:creationId xmlns:a16="http://schemas.microsoft.com/office/drawing/2014/main" xmlns="" id="{00000000-0008-0000-06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76875" y="5819775"/>
          <a:ext cx="10048875" cy="6486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 Id="rId2" Type="http://schemas.openxmlformats.org/officeDocument/2006/relationships/drawing" Target="../drawings/drawing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69"/>
  <sheetViews>
    <sheetView topLeftCell="Q1" workbookViewId="0">
      <selection activeCell="AL5" sqref="AL5:AL30"/>
    </sheetView>
  </sheetViews>
  <sheetFormatPr baseColWidth="10" defaultColWidth="11.5" defaultRowHeight="15" x14ac:dyDescent="0.2"/>
  <cols>
    <col min="1" max="1" width="3.1640625" bestFit="1" customWidth="1"/>
    <col min="2" max="2" width="7.33203125" bestFit="1" customWidth="1"/>
    <col min="21" max="21" width="11.5" style="2"/>
  </cols>
  <sheetData>
    <row r="1" spans="1:38" x14ac:dyDescent="0.2">
      <c r="A1" s="129" t="s">
        <v>0</v>
      </c>
      <c r="B1" s="129"/>
      <c r="C1" s="129"/>
      <c r="D1" s="129"/>
      <c r="E1" s="129"/>
      <c r="F1" s="129"/>
      <c r="G1" s="129"/>
      <c r="H1" s="129"/>
      <c r="I1" s="129"/>
      <c r="J1" s="129"/>
      <c r="K1" s="129"/>
      <c r="L1" s="129"/>
      <c r="M1" s="129"/>
      <c r="N1" s="129"/>
      <c r="O1" s="129"/>
      <c r="P1" s="129"/>
      <c r="Q1" s="129"/>
      <c r="R1" s="129"/>
      <c r="S1" s="129"/>
      <c r="T1" s="129"/>
      <c r="U1" s="129"/>
      <c r="V1" s="129"/>
      <c r="W1" s="129"/>
      <c r="X1" s="129"/>
      <c r="Y1" s="129"/>
      <c r="Z1" s="129"/>
      <c r="AA1" s="129"/>
      <c r="AB1" s="129"/>
      <c r="AC1" s="129"/>
      <c r="AD1" s="129"/>
      <c r="AE1" s="129"/>
      <c r="AF1" s="129"/>
      <c r="AG1" s="129"/>
      <c r="AH1" s="129"/>
      <c r="AI1" s="129"/>
    </row>
    <row r="2" spans="1:38" x14ac:dyDescent="0.2">
      <c r="C2" s="127" t="s">
        <v>1</v>
      </c>
      <c r="D2" s="128"/>
      <c r="E2" s="128"/>
      <c r="F2" s="69"/>
      <c r="G2" s="126" t="s">
        <v>2</v>
      </c>
      <c r="H2" s="126"/>
      <c r="I2" s="126"/>
      <c r="J2" s="126"/>
      <c r="K2" s="126"/>
      <c r="L2" s="126"/>
      <c r="M2" s="126"/>
      <c r="N2" s="126"/>
      <c r="O2" s="126"/>
      <c r="P2" s="127" t="s">
        <v>3</v>
      </c>
      <c r="Q2" s="128"/>
      <c r="R2" s="128"/>
      <c r="S2" s="69"/>
      <c r="T2" s="70"/>
      <c r="U2" s="126" t="s">
        <v>4</v>
      </c>
      <c r="V2" s="126"/>
      <c r="W2" s="126"/>
      <c r="X2" s="126"/>
      <c r="Y2" s="126"/>
      <c r="Z2" s="126"/>
      <c r="AA2" s="126"/>
      <c r="AB2" s="126"/>
      <c r="AC2" s="126"/>
      <c r="AD2" s="126"/>
      <c r="AE2" s="126"/>
      <c r="AF2" s="126"/>
      <c r="AG2" s="126" t="s">
        <v>5</v>
      </c>
      <c r="AH2" s="126"/>
      <c r="AI2" s="126"/>
    </row>
    <row r="3" spans="1:38" ht="15" customHeight="1" x14ac:dyDescent="0.2">
      <c r="C3" s="13"/>
      <c r="D3" s="12"/>
      <c r="E3" s="12"/>
      <c r="F3" s="12"/>
      <c r="G3" s="4" t="s">
        <v>6</v>
      </c>
      <c r="H3" s="2" t="s">
        <v>7</v>
      </c>
      <c r="I3" s="2" t="s">
        <v>6</v>
      </c>
      <c r="J3" s="2" t="s">
        <v>7</v>
      </c>
      <c r="K3" s="2" t="s">
        <v>6</v>
      </c>
      <c r="L3" s="15" t="s">
        <v>7</v>
      </c>
      <c r="M3" s="15" t="s">
        <v>6</v>
      </c>
      <c r="N3" s="15" t="s">
        <v>7</v>
      </c>
      <c r="O3" s="130" t="s">
        <v>8</v>
      </c>
      <c r="P3" s="16"/>
      <c r="Q3" s="10"/>
      <c r="R3" s="10"/>
      <c r="S3" s="10"/>
      <c r="T3" s="131" t="s">
        <v>8</v>
      </c>
      <c r="U3" s="127" t="s">
        <v>9</v>
      </c>
      <c r="V3" s="128"/>
      <c r="W3" s="128"/>
      <c r="X3" s="128"/>
      <c r="Y3" s="128" t="s">
        <v>10</v>
      </c>
      <c r="Z3" s="128"/>
      <c r="AA3" s="128"/>
      <c r="AB3" s="128"/>
      <c r="AC3" s="128" t="s">
        <v>11</v>
      </c>
      <c r="AD3" s="128"/>
      <c r="AE3" s="128"/>
      <c r="AF3" s="132"/>
      <c r="AI3" s="49" t="s">
        <v>12</v>
      </c>
      <c r="AL3" t="s">
        <v>172</v>
      </c>
    </row>
    <row r="4" spans="1:38" x14ac:dyDescent="0.2">
      <c r="B4" t="s">
        <v>13</v>
      </c>
      <c r="C4" s="4">
        <v>1970</v>
      </c>
      <c r="D4" s="2">
        <v>1996</v>
      </c>
      <c r="E4" s="23">
        <v>2010</v>
      </c>
      <c r="F4" s="23" t="s">
        <v>14</v>
      </c>
      <c r="G4" s="127">
        <v>1970</v>
      </c>
      <c r="H4" s="128"/>
      <c r="I4" s="128">
        <v>1996</v>
      </c>
      <c r="J4" s="128"/>
      <c r="K4" s="128">
        <v>2010</v>
      </c>
      <c r="L4" s="128"/>
      <c r="M4" s="128">
        <v>2016</v>
      </c>
      <c r="N4" s="128"/>
      <c r="O4" s="130"/>
      <c r="P4" s="4">
        <v>1970</v>
      </c>
      <c r="Q4" s="2">
        <v>1996</v>
      </c>
      <c r="R4" s="2">
        <v>2010</v>
      </c>
      <c r="S4" s="2">
        <v>2016</v>
      </c>
      <c r="T4" s="131"/>
      <c r="U4" s="4">
        <v>1970</v>
      </c>
      <c r="V4" s="2">
        <v>1996</v>
      </c>
      <c r="W4" s="5">
        <v>2010</v>
      </c>
      <c r="X4" s="5">
        <v>2016</v>
      </c>
      <c r="Y4" s="2">
        <v>1970</v>
      </c>
      <c r="Z4" s="2">
        <v>1996</v>
      </c>
      <c r="AA4" s="2">
        <v>2010</v>
      </c>
      <c r="AB4" s="2">
        <v>2016</v>
      </c>
      <c r="AC4" s="2">
        <v>1970</v>
      </c>
      <c r="AD4" s="2">
        <v>1996</v>
      </c>
      <c r="AE4" s="2">
        <v>2010</v>
      </c>
      <c r="AF4" s="3">
        <v>2016</v>
      </c>
      <c r="AG4">
        <v>1970</v>
      </c>
      <c r="AH4">
        <v>1996</v>
      </c>
      <c r="AI4" s="50">
        <v>2010</v>
      </c>
      <c r="AJ4" s="50">
        <v>2016</v>
      </c>
      <c r="AL4">
        <v>2016</v>
      </c>
    </row>
    <row r="5" spans="1:38" x14ac:dyDescent="0.2">
      <c r="A5">
        <v>1</v>
      </c>
      <c r="B5" t="s">
        <v>15</v>
      </c>
      <c r="C5" s="4">
        <v>284811</v>
      </c>
      <c r="D5" s="2">
        <v>761025</v>
      </c>
      <c r="E5" s="5">
        <v>867568</v>
      </c>
      <c r="F5" s="5">
        <v>912538</v>
      </c>
      <c r="G5" s="4">
        <v>5000</v>
      </c>
      <c r="H5" s="11">
        <v>1.76</v>
      </c>
      <c r="I5" s="2">
        <v>10000</v>
      </c>
      <c r="J5" s="11">
        <v>1.31</v>
      </c>
      <c r="K5" s="2">
        <v>6000</v>
      </c>
      <c r="L5" s="17">
        <f t="shared" ref="L5:L10" si="0">SUM(100/E5*K5)</f>
        <v>0.69158844032974942</v>
      </c>
      <c r="M5" s="2">
        <v>6000</v>
      </c>
      <c r="N5" s="17">
        <v>0.66</v>
      </c>
      <c r="O5" s="3" t="s">
        <v>16</v>
      </c>
      <c r="P5" s="4">
        <v>180</v>
      </c>
      <c r="Q5" s="2">
        <v>180</v>
      </c>
      <c r="R5" s="2">
        <v>180</v>
      </c>
      <c r="S5" s="2">
        <v>180</v>
      </c>
      <c r="T5" s="2" t="s">
        <v>16</v>
      </c>
      <c r="U5" s="4">
        <v>4</v>
      </c>
      <c r="V5" s="2">
        <v>2</v>
      </c>
      <c r="W5" s="5">
        <v>4</v>
      </c>
      <c r="X5" s="2">
        <v>4</v>
      </c>
      <c r="Y5" s="2">
        <v>5</v>
      </c>
      <c r="Z5" s="2">
        <v>5</v>
      </c>
      <c r="AA5" s="5">
        <v>6</v>
      </c>
      <c r="AB5" s="5">
        <v>6</v>
      </c>
      <c r="AC5" s="2">
        <v>3</v>
      </c>
      <c r="AD5" s="2">
        <v>3</v>
      </c>
      <c r="AE5" s="2">
        <v>3</v>
      </c>
      <c r="AF5" s="3">
        <v>3</v>
      </c>
      <c r="AG5" s="28">
        <v>4</v>
      </c>
      <c r="AH5" s="28">
        <v>3.33</v>
      </c>
      <c r="AI5" s="51">
        <f t="shared" ref="AI5:AI30" si="1">SUM((AA5+AE5)/2)</f>
        <v>4.5</v>
      </c>
      <c r="AJ5" s="51">
        <f t="shared" ref="AJ5:AJ30" si="2">SUM((AB5+AF5)/2)</f>
        <v>4.5</v>
      </c>
      <c r="AL5" s="51">
        <f t="shared" ref="AL5:AL30" si="3">SUM((X5+AB5+AF5)/3)</f>
        <v>4.333333333333333</v>
      </c>
    </row>
    <row r="6" spans="1:38" x14ac:dyDescent="0.2">
      <c r="A6">
        <v>2</v>
      </c>
      <c r="B6" t="s">
        <v>17</v>
      </c>
      <c r="C6" s="4">
        <v>16551</v>
      </c>
      <c r="D6" s="2">
        <v>60625</v>
      </c>
      <c r="E6" s="5">
        <v>71005</v>
      </c>
      <c r="F6" s="5">
        <v>75192</v>
      </c>
      <c r="G6" s="4">
        <v>1000</v>
      </c>
      <c r="H6" s="11">
        <v>6.04</v>
      </c>
      <c r="I6" s="2">
        <v>2000</v>
      </c>
      <c r="J6" s="11">
        <v>3.3</v>
      </c>
      <c r="K6" s="5">
        <v>2000</v>
      </c>
      <c r="L6" s="17">
        <f t="shared" si="0"/>
        <v>2.8167030490810507</v>
      </c>
      <c r="M6" s="5">
        <v>2000</v>
      </c>
      <c r="N6" s="17">
        <v>2.66</v>
      </c>
      <c r="O6" s="3" t="s">
        <v>16</v>
      </c>
      <c r="P6" s="4" t="s">
        <v>16</v>
      </c>
      <c r="Q6" s="2" t="s">
        <v>16</v>
      </c>
      <c r="R6" s="2" t="s">
        <v>16</v>
      </c>
      <c r="S6" s="2" t="s">
        <v>16</v>
      </c>
      <c r="T6" s="5" t="s">
        <v>16</v>
      </c>
      <c r="U6" s="4">
        <v>6</v>
      </c>
      <c r="V6" s="2">
        <v>6</v>
      </c>
      <c r="W6" s="5">
        <v>6</v>
      </c>
      <c r="X6" s="5">
        <v>6</v>
      </c>
      <c r="Y6" s="2">
        <v>1</v>
      </c>
      <c r="Z6" s="2">
        <v>3</v>
      </c>
      <c r="AA6" s="5">
        <v>4</v>
      </c>
      <c r="AB6" s="5">
        <v>4</v>
      </c>
      <c r="AC6" s="2">
        <v>6</v>
      </c>
      <c r="AD6" s="2">
        <v>6</v>
      </c>
      <c r="AE6" s="2">
        <v>6</v>
      </c>
      <c r="AF6" s="3">
        <v>6</v>
      </c>
      <c r="AG6" s="28">
        <v>4.33</v>
      </c>
      <c r="AH6" s="28">
        <v>5</v>
      </c>
      <c r="AI6" s="51">
        <f t="shared" si="1"/>
        <v>5</v>
      </c>
      <c r="AJ6" s="51">
        <f t="shared" si="2"/>
        <v>5</v>
      </c>
      <c r="AL6" s="51">
        <f t="shared" si="3"/>
        <v>5.333333333333333</v>
      </c>
    </row>
    <row r="7" spans="1:38" x14ac:dyDescent="0.2">
      <c r="A7">
        <v>3</v>
      </c>
      <c r="B7" t="s">
        <v>18</v>
      </c>
      <c r="C7" s="4">
        <v>56446</v>
      </c>
      <c r="D7" s="2">
        <v>175391</v>
      </c>
      <c r="E7" s="5">
        <v>201509</v>
      </c>
      <c r="F7" s="5">
        <v>217432</v>
      </c>
      <c r="G7" s="4">
        <v>12000</v>
      </c>
      <c r="H7" s="11">
        <v>21.26</v>
      </c>
      <c r="I7" s="2">
        <v>6000</v>
      </c>
      <c r="J7" s="11">
        <v>3.42</v>
      </c>
      <c r="K7" s="5">
        <v>6000</v>
      </c>
      <c r="L7" s="17">
        <f t="shared" si="0"/>
        <v>2.9775345021810442</v>
      </c>
      <c r="M7" s="5">
        <v>6000</v>
      </c>
      <c r="N7" s="17">
        <v>2.76</v>
      </c>
      <c r="O7" s="3" t="s">
        <v>16</v>
      </c>
      <c r="P7" s="4" t="s">
        <v>16</v>
      </c>
      <c r="Q7" s="2" t="s">
        <v>16</v>
      </c>
      <c r="R7" s="5" t="s">
        <v>16</v>
      </c>
      <c r="S7" s="5" t="s">
        <v>16</v>
      </c>
      <c r="T7" s="5" t="s">
        <v>16</v>
      </c>
      <c r="U7" s="4">
        <v>2</v>
      </c>
      <c r="V7" s="2">
        <v>4</v>
      </c>
      <c r="W7" s="5">
        <v>4</v>
      </c>
      <c r="X7" s="5">
        <v>4</v>
      </c>
      <c r="Y7" s="2">
        <v>1</v>
      </c>
      <c r="Z7" s="2">
        <v>3</v>
      </c>
      <c r="AA7" s="5">
        <v>4</v>
      </c>
      <c r="AB7" s="5">
        <v>4</v>
      </c>
      <c r="AC7" s="2">
        <v>6</v>
      </c>
      <c r="AD7" s="2">
        <v>6</v>
      </c>
      <c r="AE7" s="2">
        <v>6</v>
      </c>
      <c r="AF7" s="7">
        <v>6</v>
      </c>
      <c r="AG7" s="28">
        <v>3</v>
      </c>
      <c r="AH7" s="28">
        <v>4.33</v>
      </c>
      <c r="AI7" s="51">
        <f t="shared" si="1"/>
        <v>5</v>
      </c>
      <c r="AJ7" s="51">
        <f t="shared" si="2"/>
        <v>5</v>
      </c>
      <c r="AL7" s="51">
        <f t="shared" si="3"/>
        <v>4.666666666666667</v>
      </c>
    </row>
    <row r="8" spans="1:38" x14ac:dyDescent="0.2">
      <c r="A8">
        <v>4</v>
      </c>
      <c r="B8" t="s">
        <v>19</v>
      </c>
      <c r="C8" s="4">
        <v>283634</v>
      </c>
      <c r="D8" s="2">
        <v>356324</v>
      </c>
      <c r="E8" s="5">
        <v>402587</v>
      </c>
      <c r="F8" s="5">
        <v>429852</v>
      </c>
      <c r="G8" s="4">
        <v>12000</v>
      </c>
      <c r="H8" s="11">
        <v>4.2300000000000004</v>
      </c>
      <c r="I8" s="2">
        <v>12000</v>
      </c>
      <c r="J8" s="11">
        <v>3.37</v>
      </c>
      <c r="K8" s="9">
        <v>12000</v>
      </c>
      <c r="L8" s="17">
        <f t="shared" si="0"/>
        <v>2.9807221793053422</v>
      </c>
      <c r="M8" s="2">
        <v>12000</v>
      </c>
      <c r="N8" s="17">
        <v>2.79</v>
      </c>
      <c r="O8" s="3" t="s">
        <v>16</v>
      </c>
      <c r="P8" s="4">
        <v>90</v>
      </c>
      <c r="Q8" s="2">
        <v>90</v>
      </c>
      <c r="R8" s="5">
        <v>120</v>
      </c>
      <c r="S8" s="5">
        <v>120</v>
      </c>
      <c r="T8" s="5" t="s">
        <v>16</v>
      </c>
      <c r="U8" s="4">
        <v>2</v>
      </c>
      <c r="V8" s="2">
        <v>2</v>
      </c>
      <c r="W8" s="5">
        <v>2</v>
      </c>
      <c r="X8" s="2">
        <v>2</v>
      </c>
      <c r="Y8" s="2">
        <v>2</v>
      </c>
      <c r="Z8" s="2">
        <v>3</v>
      </c>
      <c r="AA8" s="5">
        <v>4</v>
      </c>
      <c r="AB8" s="5">
        <v>4</v>
      </c>
      <c r="AC8" s="2">
        <v>2</v>
      </c>
      <c r="AD8" s="2">
        <v>2</v>
      </c>
      <c r="AE8" s="2">
        <v>2</v>
      </c>
      <c r="AF8" s="7">
        <v>2</v>
      </c>
      <c r="AG8" s="28">
        <v>2</v>
      </c>
      <c r="AH8" s="28">
        <v>2.33</v>
      </c>
      <c r="AI8" s="51">
        <f t="shared" si="1"/>
        <v>3</v>
      </c>
      <c r="AJ8" s="51">
        <f t="shared" si="2"/>
        <v>3</v>
      </c>
      <c r="AL8" s="51">
        <f t="shared" si="3"/>
        <v>2.6666666666666665</v>
      </c>
    </row>
    <row r="9" spans="1:38" x14ac:dyDescent="0.2">
      <c r="A9">
        <v>5</v>
      </c>
      <c r="B9" t="s">
        <v>20</v>
      </c>
      <c r="C9" s="4">
        <v>9542</v>
      </c>
      <c r="D9" s="2">
        <v>25166</v>
      </c>
      <c r="E9" s="5">
        <v>25966</v>
      </c>
      <c r="F9" s="5">
        <v>26413</v>
      </c>
      <c r="G9" s="4">
        <v>300</v>
      </c>
      <c r="H9" s="11">
        <v>3.14</v>
      </c>
      <c r="I9" s="2">
        <v>300</v>
      </c>
      <c r="J9" s="11">
        <v>1.19</v>
      </c>
      <c r="K9" s="5">
        <v>600</v>
      </c>
      <c r="L9" s="17">
        <f t="shared" si="0"/>
        <v>2.3107140106292845</v>
      </c>
      <c r="M9" s="5">
        <v>600</v>
      </c>
      <c r="N9" s="17">
        <v>2.27</v>
      </c>
      <c r="O9" s="3" t="s">
        <v>16</v>
      </c>
      <c r="P9" s="4" t="s">
        <v>16</v>
      </c>
      <c r="Q9" s="2" t="s">
        <v>16</v>
      </c>
      <c r="R9" s="2" t="s">
        <v>16</v>
      </c>
      <c r="S9" s="2" t="s">
        <v>16</v>
      </c>
      <c r="T9" s="5" t="s">
        <v>16</v>
      </c>
      <c r="U9" s="4">
        <v>6</v>
      </c>
      <c r="V9" s="2">
        <v>6</v>
      </c>
      <c r="W9" s="5">
        <v>6</v>
      </c>
      <c r="X9" s="5">
        <v>6</v>
      </c>
      <c r="Y9" s="2">
        <v>3</v>
      </c>
      <c r="Z9" s="2">
        <v>5</v>
      </c>
      <c r="AA9" s="5">
        <v>4</v>
      </c>
      <c r="AB9" s="5">
        <v>4</v>
      </c>
      <c r="AC9" s="2">
        <v>6</v>
      </c>
      <c r="AD9" s="2">
        <v>6</v>
      </c>
      <c r="AE9" s="2">
        <v>6</v>
      </c>
      <c r="AF9" s="3">
        <v>6</v>
      </c>
      <c r="AG9" s="28">
        <v>5</v>
      </c>
      <c r="AH9" s="28">
        <v>5.67</v>
      </c>
      <c r="AI9" s="51">
        <f t="shared" si="1"/>
        <v>5</v>
      </c>
      <c r="AJ9" s="51">
        <f t="shared" si="2"/>
        <v>5</v>
      </c>
      <c r="AL9" s="51">
        <f t="shared" si="3"/>
        <v>5.333333333333333</v>
      </c>
    </row>
    <row r="10" spans="1:38" x14ac:dyDescent="0.2">
      <c r="A10">
        <v>6</v>
      </c>
      <c r="B10" t="s">
        <v>21</v>
      </c>
      <c r="C10" s="4">
        <v>135130</v>
      </c>
      <c r="D10" s="2">
        <v>191293</v>
      </c>
      <c r="E10" s="5">
        <v>209535</v>
      </c>
      <c r="F10" s="5">
        <v>218853</v>
      </c>
      <c r="G10" s="4">
        <v>7000</v>
      </c>
      <c r="H10" s="11">
        <v>5.18</v>
      </c>
      <c r="I10" s="2">
        <v>10000</v>
      </c>
      <c r="J10" s="11">
        <v>5.23</v>
      </c>
      <c r="K10" s="5">
        <v>10000</v>
      </c>
      <c r="L10" s="17">
        <f t="shared" si="0"/>
        <v>4.7724723793161052</v>
      </c>
      <c r="M10" s="5">
        <v>10000</v>
      </c>
      <c r="N10" s="17">
        <v>4.57</v>
      </c>
      <c r="O10" s="3" t="s">
        <v>16</v>
      </c>
      <c r="P10" s="4">
        <v>60</v>
      </c>
      <c r="Q10" s="2">
        <v>60</v>
      </c>
      <c r="R10" s="5">
        <v>60</v>
      </c>
      <c r="S10" s="5">
        <v>60</v>
      </c>
      <c r="T10" s="5" t="s">
        <v>16</v>
      </c>
      <c r="U10" s="4">
        <v>4</v>
      </c>
      <c r="V10" s="2">
        <v>2</v>
      </c>
      <c r="W10" s="5">
        <v>2</v>
      </c>
      <c r="X10" s="5">
        <v>2</v>
      </c>
      <c r="Y10" s="2">
        <v>1</v>
      </c>
      <c r="Z10" s="2">
        <v>1</v>
      </c>
      <c r="AA10" s="5">
        <v>2</v>
      </c>
      <c r="AB10" s="5">
        <v>2</v>
      </c>
      <c r="AC10" s="2">
        <v>1</v>
      </c>
      <c r="AD10" s="2">
        <v>1</v>
      </c>
      <c r="AE10" s="2">
        <v>1</v>
      </c>
      <c r="AF10" s="7">
        <v>1</v>
      </c>
      <c r="AG10" s="28">
        <v>2</v>
      </c>
      <c r="AH10" s="28">
        <v>1.33</v>
      </c>
      <c r="AI10" s="51">
        <f t="shared" si="1"/>
        <v>1.5</v>
      </c>
      <c r="AJ10" s="51">
        <f t="shared" si="2"/>
        <v>1.5</v>
      </c>
      <c r="AL10" s="51">
        <f t="shared" si="3"/>
        <v>1.6666666666666667</v>
      </c>
    </row>
    <row r="11" spans="1:38" x14ac:dyDescent="0.2">
      <c r="A11">
        <v>7</v>
      </c>
      <c r="B11" t="s">
        <v>22</v>
      </c>
      <c r="C11" s="4">
        <v>45441</v>
      </c>
      <c r="D11" s="2">
        <v>136503</v>
      </c>
      <c r="E11" s="5">
        <v>157562</v>
      </c>
      <c r="F11" s="5">
        <v>168507</v>
      </c>
      <c r="G11" s="4">
        <v>2500</v>
      </c>
      <c r="H11" s="11">
        <v>5.5</v>
      </c>
      <c r="I11" s="2">
        <v>4000</v>
      </c>
      <c r="J11" s="11">
        <v>2.93</v>
      </c>
      <c r="K11" s="5">
        <v>4000</v>
      </c>
      <c r="L11" s="17">
        <f t="shared" ref="L11:L28" si="4">SUM(100/E11*K11)</f>
        <v>2.5386831850319242</v>
      </c>
      <c r="M11" s="5">
        <v>4000</v>
      </c>
      <c r="N11" s="17">
        <v>2.37</v>
      </c>
      <c r="O11" s="3" t="s">
        <v>16</v>
      </c>
      <c r="P11" s="4">
        <v>180</v>
      </c>
      <c r="Q11" s="2">
        <v>180</v>
      </c>
      <c r="R11" s="5">
        <v>180</v>
      </c>
      <c r="S11" s="5">
        <v>180</v>
      </c>
      <c r="T11" s="5" t="s">
        <v>16</v>
      </c>
      <c r="U11" s="4">
        <v>5</v>
      </c>
      <c r="V11" s="2">
        <v>5</v>
      </c>
      <c r="W11" s="5">
        <v>5</v>
      </c>
      <c r="X11" s="5">
        <v>5</v>
      </c>
      <c r="Y11" s="2">
        <v>1</v>
      </c>
      <c r="Z11" s="2">
        <v>4</v>
      </c>
      <c r="AA11" s="5">
        <v>4</v>
      </c>
      <c r="AB11" s="5">
        <v>4</v>
      </c>
      <c r="AC11" s="2">
        <v>3</v>
      </c>
      <c r="AD11" s="2">
        <v>3</v>
      </c>
      <c r="AE11" s="2">
        <v>3</v>
      </c>
      <c r="AF11" s="7">
        <v>3</v>
      </c>
      <c r="AG11" s="28">
        <v>3</v>
      </c>
      <c r="AH11" s="28">
        <v>4</v>
      </c>
      <c r="AI11" s="51">
        <f t="shared" si="1"/>
        <v>3.5</v>
      </c>
      <c r="AJ11" s="51">
        <f t="shared" si="2"/>
        <v>3.5</v>
      </c>
      <c r="AL11" s="51">
        <f t="shared" si="3"/>
        <v>4</v>
      </c>
    </row>
    <row r="12" spans="1:38" x14ac:dyDescent="0.2">
      <c r="A12">
        <v>8</v>
      </c>
      <c r="B12" t="s">
        <v>23</v>
      </c>
      <c r="C12" s="4">
        <v>25673</v>
      </c>
      <c r="D12" s="2">
        <v>79893</v>
      </c>
      <c r="E12" s="5">
        <v>96746</v>
      </c>
      <c r="F12" s="5">
        <v>102690</v>
      </c>
      <c r="G12" s="4">
        <v>2000</v>
      </c>
      <c r="H12" s="11">
        <v>7.79</v>
      </c>
      <c r="I12" s="2">
        <v>2000</v>
      </c>
      <c r="J12" s="11">
        <v>2.5</v>
      </c>
      <c r="K12" s="5">
        <v>2000</v>
      </c>
      <c r="L12" s="17">
        <f t="shared" si="4"/>
        <v>2.0672689310152359</v>
      </c>
      <c r="M12" s="5">
        <v>2000</v>
      </c>
      <c r="N12" s="17">
        <v>1.95</v>
      </c>
      <c r="O12" s="3" t="s">
        <v>16</v>
      </c>
      <c r="P12" s="4" t="s">
        <v>16</v>
      </c>
      <c r="Q12" s="2" t="s">
        <v>16</v>
      </c>
      <c r="R12" s="5" t="s">
        <v>16</v>
      </c>
      <c r="S12" s="5" t="s">
        <v>16</v>
      </c>
      <c r="T12" s="5" t="s">
        <v>16</v>
      </c>
      <c r="U12" s="4">
        <v>6</v>
      </c>
      <c r="V12" s="2">
        <v>6</v>
      </c>
      <c r="W12" s="5">
        <v>6</v>
      </c>
      <c r="X12" s="5">
        <v>6</v>
      </c>
      <c r="Y12" s="2">
        <v>1</v>
      </c>
      <c r="Z12" s="2">
        <v>4</v>
      </c>
      <c r="AA12" s="5">
        <v>4</v>
      </c>
      <c r="AB12" s="5">
        <v>5</v>
      </c>
      <c r="AC12" s="2">
        <v>6</v>
      </c>
      <c r="AD12" s="2">
        <v>6</v>
      </c>
      <c r="AE12" s="2">
        <v>6</v>
      </c>
      <c r="AF12" s="7">
        <v>6</v>
      </c>
      <c r="AG12" s="28">
        <v>4.33</v>
      </c>
      <c r="AH12" s="28">
        <v>5.33</v>
      </c>
      <c r="AI12" s="51">
        <f t="shared" si="1"/>
        <v>5</v>
      </c>
      <c r="AJ12" s="51">
        <f t="shared" si="2"/>
        <v>5.5</v>
      </c>
      <c r="AK12" t="s">
        <v>130</v>
      </c>
      <c r="AL12" s="51">
        <f t="shared" si="3"/>
        <v>5.666666666666667</v>
      </c>
    </row>
    <row r="13" spans="1:38" x14ac:dyDescent="0.2">
      <c r="A13">
        <v>9</v>
      </c>
      <c r="B13" t="s">
        <v>24</v>
      </c>
      <c r="C13" s="4">
        <v>59917</v>
      </c>
      <c r="D13" s="2">
        <v>162894</v>
      </c>
      <c r="E13" s="5">
        <v>170568</v>
      </c>
      <c r="F13" s="5">
        <v>177793</v>
      </c>
      <c r="G13" s="4">
        <v>3000</v>
      </c>
      <c r="H13" s="11">
        <v>5.01</v>
      </c>
      <c r="I13" s="2">
        <v>3000</v>
      </c>
      <c r="J13" s="11">
        <v>1.84</v>
      </c>
      <c r="K13" s="5">
        <v>3000</v>
      </c>
      <c r="L13" s="17">
        <f t="shared" si="4"/>
        <v>1.7588293232024765</v>
      </c>
      <c r="M13" s="5">
        <v>3000</v>
      </c>
      <c r="N13" s="17">
        <v>1.69</v>
      </c>
      <c r="O13" s="3" t="s">
        <v>16</v>
      </c>
      <c r="P13" s="4" t="s">
        <v>16</v>
      </c>
      <c r="Q13" s="2">
        <v>540</v>
      </c>
      <c r="R13" s="5">
        <v>540</v>
      </c>
      <c r="S13" s="5">
        <v>540</v>
      </c>
      <c r="T13" s="5" t="s">
        <v>16</v>
      </c>
      <c r="U13" s="4">
        <v>5</v>
      </c>
      <c r="V13" s="2">
        <v>5</v>
      </c>
      <c r="W13" s="5">
        <v>5</v>
      </c>
      <c r="X13" s="5">
        <v>5</v>
      </c>
      <c r="Y13" s="2">
        <v>1</v>
      </c>
      <c r="Z13" s="2">
        <v>5</v>
      </c>
      <c r="AA13" s="5">
        <v>5</v>
      </c>
      <c r="AB13" s="5">
        <v>5</v>
      </c>
      <c r="AC13" s="2">
        <v>6</v>
      </c>
      <c r="AD13" s="2">
        <v>6</v>
      </c>
      <c r="AE13" s="2">
        <v>6</v>
      </c>
      <c r="AF13" s="7">
        <v>6</v>
      </c>
      <c r="AG13" s="28">
        <v>4</v>
      </c>
      <c r="AH13" s="28">
        <v>5.33</v>
      </c>
      <c r="AI13" s="51">
        <f t="shared" si="1"/>
        <v>5.5</v>
      </c>
      <c r="AJ13" s="51">
        <f t="shared" si="2"/>
        <v>5.5</v>
      </c>
      <c r="AL13" s="51">
        <f t="shared" si="3"/>
        <v>5.333333333333333</v>
      </c>
    </row>
    <row r="14" spans="1:38" x14ac:dyDescent="0.2">
      <c r="A14">
        <v>10</v>
      </c>
      <c r="B14" t="s">
        <v>25</v>
      </c>
      <c r="C14" s="4">
        <v>18721</v>
      </c>
      <c r="D14" s="2">
        <v>47789</v>
      </c>
      <c r="E14" s="5">
        <v>49017</v>
      </c>
      <c r="F14" s="5">
        <v>51196</v>
      </c>
      <c r="G14" s="4">
        <v>1000</v>
      </c>
      <c r="H14" s="11">
        <v>5.34</v>
      </c>
      <c r="I14" s="2">
        <v>1000</v>
      </c>
      <c r="J14" s="11">
        <v>2.09</v>
      </c>
      <c r="K14" s="9">
        <v>1000</v>
      </c>
      <c r="L14" s="17">
        <f t="shared" si="4"/>
        <v>2.040108533773997</v>
      </c>
      <c r="M14" s="9">
        <v>1000</v>
      </c>
      <c r="N14" s="17">
        <v>1.95</v>
      </c>
      <c r="O14" s="3" t="s">
        <v>16</v>
      </c>
      <c r="P14" s="4">
        <v>60</v>
      </c>
      <c r="Q14" s="2" t="s">
        <v>16</v>
      </c>
      <c r="R14" s="5" t="s">
        <v>16</v>
      </c>
      <c r="S14" s="5" t="s">
        <v>16</v>
      </c>
      <c r="T14" s="5" t="s">
        <v>16</v>
      </c>
      <c r="U14" s="4">
        <v>6</v>
      </c>
      <c r="V14" s="2">
        <v>6</v>
      </c>
      <c r="W14" s="5">
        <v>6</v>
      </c>
      <c r="X14" s="9">
        <v>6</v>
      </c>
      <c r="Y14" s="2">
        <v>1</v>
      </c>
      <c r="Z14" s="2">
        <v>4</v>
      </c>
      <c r="AA14" s="5">
        <v>4</v>
      </c>
      <c r="AB14" s="5">
        <v>5</v>
      </c>
      <c r="AC14" s="2">
        <v>1</v>
      </c>
      <c r="AD14" s="2">
        <v>6</v>
      </c>
      <c r="AE14" s="2">
        <v>6</v>
      </c>
      <c r="AF14" s="7">
        <v>6</v>
      </c>
      <c r="AG14" s="28">
        <v>2.67</v>
      </c>
      <c r="AH14" s="28">
        <v>5.33</v>
      </c>
      <c r="AI14" s="51">
        <f t="shared" si="1"/>
        <v>5</v>
      </c>
      <c r="AJ14" s="51">
        <f t="shared" si="2"/>
        <v>5.5</v>
      </c>
      <c r="AK14" t="s">
        <v>130</v>
      </c>
      <c r="AL14" s="51">
        <f t="shared" si="3"/>
        <v>5.666666666666667</v>
      </c>
    </row>
    <row r="15" spans="1:38" x14ac:dyDescent="0.2">
      <c r="A15">
        <v>11</v>
      </c>
      <c r="B15" t="s">
        <v>26</v>
      </c>
      <c r="C15" s="4">
        <v>96340</v>
      </c>
      <c r="D15" s="2">
        <v>277327</v>
      </c>
      <c r="E15" s="5">
        <v>306065</v>
      </c>
      <c r="F15" s="5">
        <v>318446</v>
      </c>
      <c r="G15" s="4">
        <v>8000</v>
      </c>
      <c r="H15" s="11">
        <v>8.3000000000000007</v>
      </c>
      <c r="I15" s="2">
        <v>8000</v>
      </c>
      <c r="J15" s="11">
        <v>2.88</v>
      </c>
      <c r="K15" s="5">
        <v>8000</v>
      </c>
      <c r="L15" s="17">
        <f t="shared" si="4"/>
        <v>2.6138238609445708</v>
      </c>
      <c r="M15" s="5">
        <v>8000</v>
      </c>
      <c r="N15" s="17">
        <v>2.5099999999999998</v>
      </c>
      <c r="O15" s="3" t="s">
        <v>16</v>
      </c>
      <c r="P15" s="4">
        <v>180</v>
      </c>
      <c r="Q15" s="2">
        <v>180</v>
      </c>
      <c r="R15" s="5">
        <v>150</v>
      </c>
      <c r="S15" s="5">
        <v>150</v>
      </c>
      <c r="T15" s="2" t="s">
        <v>16</v>
      </c>
      <c r="U15" s="4">
        <v>3</v>
      </c>
      <c r="V15" s="2">
        <v>3</v>
      </c>
      <c r="W15" s="5">
        <v>3</v>
      </c>
      <c r="X15" s="5">
        <v>3</v>
      </c>
      <c r="Y15" s="2">
        <v>1</v>
      </c>
      <c r="Z15" s="2">
        <v>4</v>
      </c>
      <c r="AA15" s="5">
        <v>4</v>
      </c>
      <c r="AB15" s="5">
        <v>4</v>
      </c>
      <c r="AC15" s="2">
        <v>3</v>
      </c>
      <c r="AD15" s="2">
        <v>3</v>
      </c>
      <c r="AE15" s="2">
        <v>3</v>
      </c>
      <c r="AF15" s="7">
        <v>3</v>
      </c>
      <c r="AG15" s="28">
        <v>2.33</v>
      </c>
      <c r="AH15" s="28">
        <v>3.33</v>
      </c>
      <c r="AI15" s="51">
        <f t="shared" si="1"/>
        <v>3.5</v>
      </c>
      <c r="AJ15" s="51">
        <f t="shared" si="2"/>
        <v>3.5</v>
      </c>
      <c r="AL15" s="51">
        <f t="shared" si="3"/>
        <v>3.3333333333333335</v>
      </c>
    </row>
    <row r="16" spans="1:38" s="1" customFormat="1" x14ac:dyDescent="0.2">
      <c r="A16" s="1">
        <v>12</v>
      </c>
      <c r="B16" s="1" t="s">
        <v>27</v>
      </c>
      <c r="C16" s="6">
        <v>95001</v>
      </c>
      <c r="D16" s="5">
        <v>102476</v>
      </c>
      <c r="E16" s="5">
        <v>122320</v>
      </c>
      <c r="F16" s="5">
        <v>111504</v>
      </c>
      <c r="G16" s="6">
        <v>6000</v>
      </c>
      <c r="H16" s="18">
        <v>6.32</v>
      </c>
      <c r="I16" s="5">
        <v>6000</v>
      </c>
      <c r="J16" s="18">
        <v>5.86</v>
      </c>
      <c r="K16" s="5">
        <v>6000</v>
      </c>
      <c r="L16" s="27">
        <f t="shared" si="4"/>
        <v>4.9051667756703727</v>
      </c>
      <c r="M16" s="5">
        <v>6000</v>
      </c>
      <c r="N16" s="27">
        <v>5.38</v>
      </c>
      <c r="O16" s="7" t="s">
        <v>16</v>
      </c>
      <c r="P16" s="6">
        <v>180</v>
      </c>
      <c r="Q16" s="5">
        <v>180</v>
      </c>
      <c r="R16" s="5">
        <v>180</v>
      </c>
      <c r="S16" s="5">
        <v>180</v>
      </c>
      <c r="T16" s="5" t="s">
        <v>16</v>
      </c>
      <c r="U16" s="6">
        <v>4</v>
      </c>
      <c r="V16" s="5">
        <v>4</v>
      </c>
      <c r="W16" s="5">
        <v>4</v>
      </c>
      <c r="X16" s="5">
        <v>4</v>
      </c>
      <c r="Y16" s="5">
        <v>1</v>
      </c>
      <c r="Z16" s="5">
        <v>1</v>
      </c>
      <c r="AA16" s="5">
        <v>2</v>
      </c>
      <c r="AB16" s="5">
        <v>1</v>
      </c>
      <c r="AC16" s="5">
        <v>3</v>
      </c>
      <c r="AD16" s="5">
        <v>3</v>
      </c>
      <c r="AE16" s="5">
        <v>3</v>
      </c>
      <c r="AF16" s="7">
        <v>3</v>
      </c>
      <c r="AG16" s="29">
        <v>2.67</v>
      </c>
      <c r="AH16" s="29">
        <v>2.67</v>
      </c>
      <c r="AI16" s="51">
        <f t="shared" si="1"/>
        <v>2.5</v>
      </c>
      <c r="AJ16" s="51">
        <f t="shared" si="2"/>
        <v>2</v>
      </c>
      <c r="AK16" t="s">
        <v>130</v>
      </c>
      <c r="AL16" s="51">
        <f t="shared" si="3"/>
        <v>2.6666666666666665</v>
      </c>
    </row>
    <row r="17" spans="1:38" x14ac:dyDescent="0.2">
      <c r="A17">
        <v>13</v>
      </c>
      <c r="B17" t="s">
        <v>28</v>
      </c>
      <c r="C17" s="4">
        <v>76777</v>
      </c>
      <c r="D17" s="2">
        <v>226280</v>
      </c>
      <c r="E17" s="5">
        <v>254770</v>
      </c>
      <c r="F17" s="5">
        <v>272213</v>
      </c>
      <c r="G17" s="4">
        <v>5000</v>
      </c>
      <c r="H17" s="11">
        <v>6.51</v>
      </c>
      <c r="I17" s="2">
        <v>5000</v>
      </c>
      <c r="J17" s="11">
        <v>2.21</v>
      </c>
      <c r="K17" s="5">
        <v>5000</v>
      </c>
      <c r="L17" s="17">
        <f t="shared" si="4"/>
        <v>1.9625544608862895</v>
      </c>
      <c r="M17" s="5">
        <v>5000</v>
      </c>
      <c r="N17" s="17">
        <v>1.84</v>
      </c>
      <c r="O17" s="3" t="s">
        <v>16</v>
      </c>
      <c r="P17" s="4">
        <v>360</v>
      </c>
      <c r="Q17" s="2">
        <v>360</v>
      </c>
      <c r="R17" s="5">
        <v>360</v>
      </c>
      <c r="S17" s="5">
        <v>360</v>
      </c>
      <c r="T17" s="2" t="s">
        <v>16</v>
      </c>
      <c r="U17" s="4">
        <v>4</v>
      </c>
      <c r="V17" s="2">
        <v>4</v>
      </c>
      <c r="W17" s="5">
        <v>4</v>
      </c>
      <c r="X17" s="5">
        <v>4</v>
      </c>
      <c r="Y17" s="2">
        <v>1</v>
      </c>
      <c r="Z17" s="2">
        <v>4</v>
      </c>
      <c r="AA17" s="5">
        <v>5</v>
      </c>
      <c r="AB17" s="5">
        <v>5</v>
      </c>
      <c r="AC17" s="2">
        <v>6</v>
      </c>
      <c r="AD17" s="2">
        <v>6</v>
      </c>
      <c r="AE17" s="2">
        <v>6</v>
      </c>
      <c r="AF17" s="7">
        <v>6</v>
      </c>
      <c r="AG17" s="28">
        <v>3.67</v>
      </c>
      <c r="AH17" s="28">
        <v>4.67</v>
      </c>
      <c r="AI17" s="51">
        <f t="shared" si="1"/>
        <v>5.5</v>
      </c>
      <c r="AJ17" s="51">
        <f t="shared" si="2"/>
        <v>5.5</v>
      </c>
      <c r="AL17" s="51">
        <f t="shared" si="3"/>
        <v>5</v>
      </c>
    </row>
    <row r="18" spans="1:38" x14ac:dyDescent="0.2">
      <c r="A18">
        <v>14</v>
      </c>
      <c r="B18" t="s">
        <v>29</v>
      </c>
      <c r="C18" s="4" t="e">
        <v>#N/A</v>
      </c>
      <c r="D18" s="2">
        <v>51019</v>
      </c>
      <c r="E18" s="5">
        <v>50331</v>
      </c>
      <c r="F18" s="5">
        <v>52235</v>
      </c>
      <c r="G18" s="4" t="e">
        <v>#N/A</v>
      </c>
      <c r="H18" s="2" t="e">
        <v>#N/A</v>
      </c>
      <c r="I18" s="2">
        <v>2000</v>
      </c>
      <c r="J18" s="11">
        <v>3.92</v>
      </c>
      <c r="K18" s="5">
        <v>2000</v>
      </c>
      <c r="L18" s="17">
        <f t="shared" si="4"/>
        <v>3.9736941447616774</v>
      </c>
      <c r="M18" s="5">
        <v>2000</v>
      </c>
      <c r="N18" s="17">
        <v>3.83</v>
      </c>
      <c r="O18" s="3" t="s">
        <v>16</v>
      </c>
      <c r="P18" s="4" t="e">
        <v>#N/A</v>
      </c>
      <c r="Q18" s="2">
        <v>360</v>
      </c>
      <c r="R18" s="2">
        <v>360</v>
      </c>
      <c r="S18" s="2" t="s">
        <v>30</v>
      </c>
      <c r="T18" s="5" t="s">
        <v>16</v>
      </c>
      <c r="U18" s="4">
        <v>1</v>
      </c>
      <c r="V18" s="2">
        <v>6</v>
      </c>
      <c r="W18" s="5">
        <v>6</v>
      </c>
      <c r="X18" s="5">
        <v>6</v>
      </c>
      <c r="Y18" s="2">
        <v>1</v>
      </c>
      <c r="Z18" s="2">
        <v>3</v>
      </c>
      <c r="AA18" s="5">
        <v>3</v>
      </c>
      <c r="AB18" s="5">
        <v>3</v>
      </c>
      <c r="AC18" s="2">
        <v>3</v>
      </c>
      <c r="AD18" s="2">
        <v>6</v>
      </c>
      <c r="AE18" s="2">
        <v>6</v>
      </c>
      <c r="AF18" s="3">
        <v>6</v>
      </c>
      <c r="AG18" s="28">
        <v>1.67</v>
      </c>
      <c r="AH18" s="28">
        <v>5</v>
      </c>
      <c r="AI18" s="51">
        <f t="shared" si="1"/>
        <v>4.5</v>
      </c>
      <c r="AJ18" s="51">
        <f t="shared" si="2"/>
        <v>4.5</v>
      </c>
      <c r="AL18" s="51">
        <f t="shared" si="3"/>
        <v>5</v>
      </c>
    </row>
    <row r="19" spans="1:38" s="1" customFormat="1" x14ac:dyDescent="0.2">
      <c r="A19" s="1">
        <v>15</v>
      </c>
      <c r="B19" s="1" t="s">
        <v>31</v>
      </c>
      <c r="C19" s="6">
        <v>41817</v>
      </c>
      <c r="D19" s="5">
        <v>123940</v>
      </c>
      <c r="E19" s="5">
        <v>134459</v>
      </c>
      <c r="F19" s="5">
        <v>137629</v>
      </c>
      <c r="G19" s="6">
        <v>5000</v>
      </c>
      <c r="H19" s="18">
        <v>11.96</v>
      </c>
      <c r="I19" s="5">
        <v>5000</v>
      </c>
      <c r="J19" s="18">
        <v>4.03</v>
      </c>
      <c r="K19" s="5">
        <v>4000</v>
      </c>
      <c r="L19" s="17">
        <f t="shared" si="4"/>
        <v>2.9748845372938963</v>
      </c>
      <c r="M19" s="5">
        <v>4000</v>
      </c>
      <c r="N19" s="17">
        <v>2.91</v>
      </c>
      <c r="O19" s="3" t="s">
        <v>16</v>
      </c>
      <c r="P19" s="6">
        <v>360</v>
      </c>
      <c r="Q19" s="5">
        <v>360</v>
      </c>
      <c r="R19" s="5">
        <v>360</v>
      </c>
      <c r="S19" s="5" t="s">
        <v>30</v>
      </c>
      <c r="T19" s="5" t="s">
        <v>16</v>
      </c>
      <c r="U19" s="6">
        <v>4</v>
      </c>
      <c r="V19" s="5">
        <v>4</v>
      </c>
      <c r="W19" s="5">
        <v>5</v>
      </c>
      <c r="X19" s="5">
        <v>5</v>
      </c>
      <c r="Y19" s="5">
        <v>1</v>
      </c>
      <c r="Z19" s="5">
        <v>2</v>
      </c>
      <c r="AA19" s="5">
        <v>4</v>
      </c>
      <c r="AB19" s="5">
        <v>4</v>
      </c>
      <c r="AC19" s="5">
        <v>6</v>
      </c>
      <c r="AD19" s="5">
        <v>6</v>
      </c>
      <c r="AE19" s="5">
        <v>6</v>
      </c>
      <c r="AF19" s="7">
        <v>6</v>
      </c>
      <c r="AG19" s="29">
        <v>3.67</v>
      </c>
      <c r="AH19" s="29">
        <v>4</v>
      </c>
      <c r="AI19" s="51">
        <f t="shared" si="1"/>
        <v>5</v>
      </c>
      <c r="AJ19" s="51">
        <f t="shared" si="2"/>
        <v>5</v>
      </c>
      <c r="AL19" s="51">
        <f t="shared" si="3"/>
        <v>5</v>
      </c>
    </row>
    <row r="20" spans="1:38" x14ac:dyDescent="0.2">
      <c r="A20">
        <v>16</v>
      </c>
      <c r="B20" t="s">
        <v>32</v>
      </c>
      <c r="C20" s="4">
        <v>171490</v>
      </c>
      <c r="D20" s="2">
        <v>206644</v>
      </c>
      <c r="E20" s="5">
        <v>236294</v>
      </c>
      <c r="F20" s="5">
        <v>251216</v>
      </c>
      <c r="G20" s="4">
        <v>10000</v>
      </c>
      <c r="H20" s="11">
        <v>5.86</v>
      </c>
      <c r="I20" s="2">
        <v>10000</v>
      </c>
      <c r="J20" s="11">
        <v>4.84</v>
      </c>
      <c r="K20" s="5">
        <v>10000</v>
      </c>
      <c r="L20" s="17">
        <f t="shared" si="4"/>
        <v>4.2320160478048532</v>
      </c>
      <c r="M20" s="17">
        <v>10049</v>
      </c>
      <c r="N20" s="17">
        <v>4</v>
      </c>
      <c r="O20" s="3" t="s">
        <v>33</v>
      </c>
      <c r="P20" s="4">
        <v>90</v>
      </c>
      <c r="Q20" s="2">
        <v>120</v>
      </c>
      <c r="R20" s="5">
        <v>120</v>
      </c>
      <c r="S20" s="5">
        <v>120</v>
      </c>
      <c r="T20" s="2" t="s">
        <v>16</v>
      </c>
      <c r="U20" s="4">
        <v>2</v>
      </c>
      <c r="V20" s="2">
        <v>2</v>
      </c>
      <c r="W20" s="5">
        <v>2</v>
      </c>
      <c r="X20" s="5">
        <v>2</v>
      </c>
      <c r="Y20" s="2">
        <v>1</v>
      </c>
      <c r="Z20" s="2">
        <v>2</v>
      </c>
      <c r="AA20" s="5">
        <v>2</v>
      </c>
      <c r="AB20" s="5">
        <v>2</v>
      </c>
      <c r="AC20" s="2">
        <v>2</v>
      </c>
      <c r="AD20" s="2">
        <v>2</v>
      </c>
      <c r="AE20" s="2">
        <v>2</v>
      </c>
      <c r="AF20" s="7">
        <v>2</v>
      </c>
      <c r="AG20" s="28">
        <v>1.67</v>
      </c>
      <c r="AH20" s="28">
        <v>2</v>
      </c>
      <c r="AI20" s="51">
        <f t="shared" si="1"/>
        <v>2</v>
      </c>
      <c r="AJ20" s="51">
        <f t="shared" si="2"/>
        <v>2</v>
      </c>
      <c r="AL20" s="51">
        <f t="shared" si="3"/>
        <v>2</v>
      </c>
    </row>
    <row r="21" spans="1:38" x14ac:dyDescent="0.2">
      <c r="A21">
        <v>17</v>
      </c>
      <c r="B21" t="s">
        <v>34</v>
      </c>
      <c r="C21" s="4">
        <v>51113</v>
      </c>
      <c r="D21" s="2">
        <v>150899</v>
      </c>
      <c r="E21" s="5">
        <v>180715</v>
      </c>
      <c r="F21" s="5">
        <v>196710</v>
      </c>
      <c r="G21" s="4">
        <v>6000</v>
      </c>
      <c r="H21" s="11">
        <v>11.74</v>
      </c>
      <c r="I21" s="2">
        <v>6000</v>
      </c>
      <c r="J21" s="11">
        <v>3.98</v>
      </c>
      <c r="K21" s="5">
        <v>6000</v>
      </c>
      <c r="L21" s="17">
        <f t="shared" si="4"/>
        <v>3.3201449796641116</v>
      </c>
      <c r="M21" s="5">
        <v>6000</v>
      </c>
      <c r="N21" s="17">
        <v>3.05</v>
      </c>
      <c r="O21" s="3" t="s">
        <v>16</v>
      </c>
      <c r="P21" s="4">
        <v>90</v>
      </c>
      <c r="Q21" s="2">
        <v>90</v>
      </c>
      <c r="R21" s="5">
        <v>90</v>
      </c>
      <c r="S21" s="5">
        <v>90</v>
      </c>
      <c r="T21" s="5" t="s">
        <v>16</v>
      </c>
      <c r="U21" s="4">
        <v>4</v>
      </c>
      <c r="V21" s="2">
        <v>4</v>
      </c>
      <c r="W21" s="5">
        <v>4</v>
      </c>
      <c r="X21" s="5">
        <v>4</v>
      </c>
      <c r="Y21" s="2">
        <v>1</v>
      </c>
      <c r="Z21" s="2">
        <v>3</v>
      </c>
      <c r="AA21" s="5">
        <v>3</v>
      </c>
      <c r="AB21" s="5">
        <v>3</v>
      </c>
      <c r="AC21" s="2">
        <v>2</v>
      </c>
      <c r="AD21" s="2">
        <v>2</v>
      </c>
      <c r="AE21" s="2">
        <v>2</v>
      </c>
      <c r="AF21" s="7">
        <v>2</v>
      </c>
      <c r="AG21" s="28">
        <v>2.33</v>
      </c>
      <c r="AH21" s="28">
        <v>3</v>
      </c>
      <c r="AI21" s="51">
        <f t="shared" si="1"/>
        <v>2.5</v>
      </c>
      <c r="AJ21" s="51">
        <f t="shared" si="2"/>
        <v>2.5</v>
      </c>
      <c r="AL21" s="51">
        <f t="shared" si="3"/>
        <v>3</v>
      </c>
    </row>
    <row r="22" spans="1:38" x14ac:dyDescent="0.2">
      <c r="A22">
        <v>18</v>
      </c>
      <c r="B22" t="s">
        <v>35</v>
      </c>
      <c r="C22" s="4">
        <v>149505</v>
      </c>
      <c r="D22" s="2">
        <v>125090</v>
      </c>
      <c r="E22" s="5">
        <v>113666</v>
      </c>
      <c r="F22" s="5">
        <v>113979</v>
      </c>
      <c r="G22" s="4">
        <v>2000</v>
      </c>
      <c r="H22" s="11">
        <v>1.34</v>
      </c>
      <c r="I22" s="2">
        <v>4000</v>
      </c>
      <c r="J22" s="11">
        <v>3.2</v>
      </c>
      <c r="K22" s="5">
        <v>3000</v>
      </c>
      <c r="L22" s="17">
        <f t="shared" si="4"/>
        <v>2.6393116675171115</v>
      </c>
      <c r="M22" s="5">
        <v>3000</v>
      </c>
      <c r="N22" s="17">
        <v>2.63</v>
      </c>
      <c r="O22" s="3" t="s">
        <v>16</v>
      </c>
      <c r="P22" s="4" t="s">
        <v>16</v>
      </c>
      <c r="Q22" s="2" t="s">
        <v>16</v>
      </c>
      <c r="R22" s="5">
        <v>540</v>
      </c>
      <c r="S22" s="5">
        <v>540</v>
      </c>
      <c r="T22" s="5" t="s">
        <v>16</v>
      </c>
      <c r="U22" s="4">
        <v>6</v>
      </c>
      <c r="V22" s="2">
        <v>5</v>
      </c>
      <c r="W22" s="5">
        <v>5</v>
      </c>
      <c r="X22" s="5">
        <v>5</v>
      </c>
      <c r="Y22" s="2">
        <v>5</v>
      </c>
      <c r="Z22" s="2">
        <v>3</v>
      </c>
      <c r="AA22" s="5">
        <v>4</v>
      </c>
      <c r="AB22" s="5">
        <v>4</v>
      </c>
      <c r="AC22" s="2">
        <v>6</v>
      </c>
      <c r="AD22" s="2">
        <v>6</v>
      </c>
      <c r="AE22" s="2">
        <v>6</v>
      </c>
      <c r="AF22" s="7">
        <v>6</v>
      </c>
      <c r="AG22" s="28">
        <v>5.67</v>
      </c>
      <c r="AH22" s="28">
        <v>4.67</v>
      </c>
      <c r="AI22" s="51">
        <f t="shared" si="1"/>
        <v>5</v>
      </c>
      <c r="AJ22" s="51">
        <f t="shared" si="2"/>
        <v>5</v>
      </c>
      <c r="AL22" s="51">
        <f t="shared" si="3"/>
        <v>5</v>
      </c>
    </row>
    <row r="23" spans="1:38" x14ac:dyDescent="0.2">
      <c r="A23">
        <v>19</v>
      </c>
      <c r="B23" t="s">
        <v>36</v>
      </c>
      <c r="C23" s="4">
        <v>108208</v>
      </c>
      <c r="D23" s="2">
        <v>172873</v>
      </c>
      <c r="E23" s="5">
        <v>185737</v>
      </c>
      <c r="F23" s="5">
        <v>188192</v>
      </c>
      <c r="G23" s="4">
        <v>1500</v>
      </c>
      <c r="H23" s="11">
        <v>1.39</v>
      </c>
      <c r="I23" s="2">
        <v>1500</v>
      </c>
      <c r="J23" s="11">
        <v>0.87</v>
      </c>
      <c r="K23" s="9">
        <v>1500</v>
      </c>
      <c r="L23" s="17">
        <f t="shared" si="4"/>
        <v>0.80759353279098944</v>
      </c>
      <c r="M23" s="9">
        <v>1500</v>
      </c>
      <c r="N23" s="17">
        <v>0.8</v>
      </c>
      <c r="O23" s="3" t="s">
        <v>16</v>
      </c>
      <c r="P23" s="4" t="s">
        <v>16</v>
      </c>
      <c r="Q23" s="2" t="s">
        <v>16</v>
      </c>
      <c r="R23" s="5" t="s">
        <v>16</v>
      </c>
      <c r="S23" s="5" t="s">
        <v>16</v>
      </c>
      <c r="T23" s="5" t="s">
        <v>16</v>
      </c>
      <c r="U23" s="4">
        <v>6</v>
      </c>
      <c r="V23" s="2">
        <v>6</v>
      </c>
      <c r="W23" s="5">
        <v>6</v>
      </c>
      <c r="X23" s="9">
        <v>6</v>
      </c>
      <c r="Y23" s="2">
        <v>5</v>
      </c>
      <c r="Z23" s="2">
        <v>6</v>
      </c>
      <c r="AA23" s="5">
        <v>6</v>
      </c>
      <c r="AB23" s="5">
        <v>6</v>
      </c>
      <c r="AC23" s="2">
        <v>6</v>
      </c>
      <c r="AD23" s="2">
        <v>6</v>
      </c>
      <c r="AE23" s="2">
        <v>6</v>
      </c>
      <c r="AF23" s="7">
        <v>6</v>
      </c>
      <c r="AG23" s="28">
        <v>5.67</v>
      </c>
      <c r="AH23" s="28">
        <v>6</v>
      </c>
      <c r="AI23" s="51">
        <f t="shared" si="1"/>
        <v>6</v>
      </c>
      <c r="AJ23" s="51">
        <f t="shared" si="2"/>
        <v>6</v>
      </c>
      <c r="AL23" s="51">
        <f t="shared" si="3"/>
        <v>6</v>
      </c>
    </row>
    <row r="24" spans="1:38" x14ac:dyDescent="0.2">
      <c r="A24">
        <v>20</v>
      </c>
      <c r="B24" t="s">
        <v>37</v>
      </c>
      <c r="C24" s="4">
        <v>277763</v>
      </c>
      <c r="D24" s="2">
        <v>675533</v>
      </c>
      <c r="E24" s="5">
        <v>707615</v>
      </c>
      <c r="F24" s="5">
        <v>730450</v>
      </c>
      <c r="G24" s="4">
        <v>15000</v>
      </c>
      <c r="H24" s="11">
        <v>5.4</v>
      </c>
      <c r="I24" s="2">
        <v>15000</v>
      </c>
      <c r="J24" s="11">
        <v>2.2200000000000002</v>
      </c>
      <c r="K24" s="5">
        <v>15000</v>
      </c>
      <c r="L24" s="17">
        <f t="shared" si="4"/>
        <v>2.1197967821484847</v>
      </c>
      <c r="M24" s="5">
        <v>15000</v>
      </c>
      <c r="N24" s="17">
        <v>2.0499999999999998</v>
      </c>
      <c r="O24" s="3" t="s">
        <v>16</v>
      </c>
      <c r="P24" s="4">
        <v>180</v>
      </c>
      <c r="Q24" s="2">
        <v>180</v>
      </c>
      <c r="R24" s="5">
        <v>180</v>
      </c>
      <c r="S24" s="5">
        <v>180</v>
      </c>
      <c r="T24" s="5" t="s">
        <v>16</v>
      </c>
      <c r="U24" s="4">
        <v>1</v>
      </c>
      <c r="V24" s="2">
        <v>1</v>
      </c>
      <c r="W24" s="5">
        <v>1</v>
      </c>
      <c r="X24" s="5">
        <v>1</v>
      </c>
      <c r="Y24" s="2">
        <v>1</v>
      </c>
      <c r="Z24" s="2">
        <v>4</v>
      </c>
      <c r="AA24" s="5">
        <v>4</v>
      </c>
      <c r="AB24" s="5">
        <v>4</v>
      </c>
      <c r="AC24" s="2">
        <v>3</v>
      </c>
      <c r="AD24" s="2">
        <v>3</v>
      </c>
      <c r="AE24" s="2">
        <v>3</v>
      </c>
      <c r="AF24" s="7">
        <v>3</v>
      </c>
      <c r="AG24" s="28">
        <v>1.67</v>
      </c>
      <c r="AH24" s="28">
        <v>2.67</v>
      </c>
      <c r="AI24" s="51">
        <f t="shared" si="1"/>
        <v>3.5</v>
      </c>
      <c r="AJ24" s="51">
        <f t="shared" si="2"/>
        <v>3.5</v>
      </c>
      <c r="AL24" s="51">
        <f t="shared" si="3"/>
        <v>2.6666666666666665</v>
      </c>
    </row>
    <row r="25" spans="1:38" x14ac:dyDescent="0.2">
      <c r="A25">
        <v>21</v>
      </c>
      <c r="B25" t="s">
        <v>38</v>
      </c>
      <c r="C25" s="4">
        <v>107570</v>
      </c>
      <c r="D25" s="2">
        <v>339338</v>
      </c>
      <c r="E25" s="5">
        <v>391210</v>
      </c>
      <c r="F25" s="65">
        <v>415963</v>
      </c>
      <c r="G25" s="4">
        <v>5000</v>
      </c>
      <c r="H25" s="11">
        <v>4.6500000000000004</v>
      </c>
      <c r="I25" s="2">
        <v>3000</v>
      </c>
      <c r="J25" s="11">
        <v>0.88</v>
      </c>
      <c r="K25" s="5">
        <v>3000</v>
      </c>
      <c r="L25" s="17">
        <f t="shared" si="4"/>
        <v>0.76685156309910274</v>
      </c>
      <c r="M25" s="5">
        <v>3000</v>
      </c>
      <c r="N25" s="17">
        <v>0.72</v>
      </c>
      <c r="O25" s="3" t="s">
        <v>16</v>
      </c>
      <c r="P25" s="4" t="s">
        <v>16</v>
      </c>
      <c r="Q25" s="2">
        <v>360</v>
      </c>
      <c r="R25" s="2">
        <v>360</v>
      </c>
      <c r="S25" s="2" t="s">
        <v>30</v>
      </c>
      <c r="T25" s="5" t="s">
        <v>16</v>
      </c>
      <c r="U25" s="4">
        <v>4</v>
      </c>
      <c r="V25" s="2">
        <v>5</v>
      </c>
      <c r="W25" s="5">
        <v>5</v>
      </c>
      <c r="X25" s="5">
        <v>5</v>
      </c>
      <c r="Y25" s="2">
        <v>2</v>
      </c>
      <c r="Z25" s="2">
        <v>6</v>
      </c>
      <c r="AA25" s="5">
        <v>6</v>
      </c>
      <c r="AB25" s="5">
        <v>6</v>
      </c>
      <c r="AC25" s="2">
        <v>6</v>
      </c>
      <c r="AD25" s="2">
        <v>6</v>
      </c>
      <c r="AE25" s="2">
        <v>6</v>
      </c>
      <c r="AF25" s="3">
        <v>6</v>
      </c>
      <c r="AG25" s="28">
        <v>4</v>
      </c>
      <c r="AH25" s="28">
        <v>5.67</v>
      </c>
      <c r="AI25" s="51">
        <f t="shared" si="1"/>
        <v>6</v>
      </c>
      <c r="AJ25" s="51">
        <f t="shared" si="2"/>
        <v>6</v>
      </c>
      <c r="AL25" s="51">
        <f t="shared" si="3"/>
        <v>5.666666666666667</v>
      </c>
    </row>
    <row r="26" spans="1:38" s="1" customFormat="1" x14ac:dyDescent="0.2">
      <c r="A26" s="1">
        <v>22</v>
      </c>
      <c r="B26" s="1" t="s">
        <v>39</v>
      </c>
      <c r="C26" s="6" t="e">
        <v>#N/A</v>
      </c>
      <c r="D26" s="5" t="e">
        <v>#N/A</v>
      </c>
      <c r="E26" s="5">
        <v>24783</v>
      </c>
      <c r="F26" s="65">
        <v>26286</v>
      </c>
      <c r="G26" s="6" t="e">
        <v>#N/A</v>
      </c>
      <c r="H26" s="5" t="e">
        <v>#N/A</v>
      </c>
      <c r="I26" s="5" t="e">
        <v>#N/A</v>
      </c>
      <c r="J26" s="18" t="e">
        <v>#N/A</v>
      </c>
      <c r="K26" s="5">
        <v>500</v>
      </c>
      <c r="L26" s="17">
        <f t="shared" si="4"/>
        <v>2.017512004196425</v>
      </c>
      <c r="M26" s="5">
        <v>500</v>
      </c>
      <c r="N26" s="17">
        <v>1.9</v>
      </c>
      <c r="O26" s="3" t="s">
        <v>16</v>
      </c>
      <c r="P26" s="6" t="e">
        <v>#N/A</v>
      </c>
      <c r="Q26" s="5" t="e">
        <v>#N/A</v>
      </c>
      <c r="R26" s="5" t="s">
        <v>16</v>
      </c>
      <c r="S26" s="5" t="s">
        <v>16</v>
      </c>
      <c r="T26" s="5" t="s">
        <v>16</v>
      </c>
      <c r="U26" s="6" t="e">
        <v>#N/A</v>
      </c>
      <c r="V26" s="5" t="e">
        <v>#N/A</v>
      </c>
      <c r="W26" s="5">
        <v>6</v>
      </c>
      <c r="X26" s="5">
        <v>6</v>
      </c>
      <c r="Y26" s="5" t="e">
        <v>#N/A</v>
      </c>
      <c r="Z26" s="5" t="e">
        <v>#N/A</v>
      </c>
      <c r="AA26" s="5">
        <v>4</v>
      </c>
      <c r="AB26" s="5">
        <v>5</v>
      </c>
      <c r="AC26" s="5" t="e">
        <v>#N/A</v>
      </c>
      <c r="AD26" s="5" t="e">
        <v>#N/A</v>
      </c>
      <c r="AE26" s="5">
        <v>6</v>
      </c>
      <c r="AF26" s="7">
        <v>6</v>
      </c>
      <c r="AG26" s="29" t="e">
        <v>#N/A</v>
      </c>
      <c r="AH26" s="29" t="e">
        <v>#N/A</v>
      </c>
      <c r="AI26" s="51">
        <f t="shared" si="1"/>
        <v>5</v>
      </c>
      <c r="AJ26" s="51">
        <f t="shared" si="2"/>
        <v>5.5</v>
      </c>
      <c r="AK26" t="s">
        <v>130</v>
      </c>
      <c r="AL26" s="51">
        <f t="shared" si="3"/>
        <v>5.666666666666667</v>
      </c>
    </row>
    <row r="27" spans="1:38" s="1" customFormat="1" x14ac:dyDescent="0.2">
      <c r="A27" s="1">
        <v>23</v>
      </c>
      <c r="B27" s="1" t="s">
        <v>40</v>
      </c>
      <c r="C27" s="6" t="e">
        <v>#N/A</v>
      </c>
      <c r="D27" s="5" t="e">
        <v>#N/A</v>
      </c>
      <c r="E27" s="5">
        <v>30039</v>
      </c>
      <c r="F27" s="5">
        <v>30941</v>
      </c>
      <c r="G27" s="6" t="e">
        <v>#N/A</v>
      </c>
      <c r="H27" s="5" t="e">
        <v>#N/A</v>
      </c>
      <c r="I27" s="5" t="e">
        <v>#N/A</v>
      </c>
      <c r="J27" s="18" t="e">
        <v>#N/A</v>
      </c>
      <c r="K27" s="5">
        <v>500</v>
      </c>
      <c r="L27" s="17">
        <f t="shared" si="4"/>
        <v>1.6645028130097539</v>
      </c>
      <c r="M27" s="5">
        <v>500</v>
      </c>
      <c r="N27" s="17">
        <v>1.62</v>
      </c>
      <c r="O27" s="3" t="s">
        <v>16</v>
      </c>
      <c r="P27" s="6" t="e">
        <v>#N/A</v>
      </c>
      <c r="Q27" s="5" t="e">
        <v>#N/A</v>
      </c>
      <c r="R27" s="5">
        <v>60</v>
      </c>
      <c r="S27" s="5">
        <v>60</v>
      </c>
      <c r="T27" s="5" t="s">
        <v>16</v>
      </c>
      <c r="U27" s="6" t="e">
        <v>#N/A</v>
      </c>
      <c r="V27" s="5" t="e">
        <v>#N/A</v>
      </c>
      <c r="W27" s="5">
        <v>6</v>
      </c>
      <c r="X27" s="5">
        <v>6</v>
      </c>
      <c r="Y27" s="5" t="e">
        <v>#N/A</v>
      </c>
      <c r="Z27" s="5" t="e">
        <v>#N/A</v>
      </c>
      <c r="AA27" s="5">
        <v>5</v>
      </c>
      <c r="AB27" s="5">
        <v>5</v>
      </c>
      <c r="AC27" s="5" t="e">
        <v>#N/A</v>
      </c>
      <c r="AD27" s="5" t="e">
        <v>#N/A</v>
      </c>
      <c r="AE27" s="5">
        <v>1</v>
      </c>
      <c r="AF27" s="7">
        <v>1</v>
      </c>
      <c r="AG27" s="29" t="e">
        <v>#N/A</v>
      </c>
      <c r="AH27" s="29" t="e">
        <v>#N/A</v>
      </c>
      <c r="AI27" s="51">
        <f t="shared" si="1"/>
        <v>3</v>
      </c>
      <c r="AJ27" s="51">
        <f t="shared" si="2"/>
        <v>3</v>
      </c>
      <c r="AL27" s="51">
        <f t="shared" si="3"/>
        <v>4</v>
      </c>
    </row>
    <row r="28" spans="1:38" s="1" customFormat="1" x14ac:dyDescent="0.2">
      <c r="A28" s="1">
        <v>24</v>
      </c>
      <c r="B28" s="1" t="s">
        <v>41</v>
      </c>
      <c r="C28" s="6" t="e">
        <v>#N/A</v>
      </c>
      <c r="D28" s="5" t="e">
        <v>#N/A</v>
      </c>
      <c r="E28" s="5">
        <v>37442</v>
      </c>
      <c r="F28" s="5">
        <v>38665</v>
      </c>
      <c r="G28" s="6" t="e">
        <v>#N/A</v>
      </c>
      <c r="H28" s="5" t="e">
        <v>#N/A</v>
      </c>
      <c r="I28" s="5" t="e">
        <v>#N/A</v>
      </c>
      <c r="J28" s="18" t="e">
        <v>#N/A</v>
      </c>
      <c r="K28" s="5">
        <v>300</v>
      </c>
      <c r="L28" s="17">
        <f t="shared" si="4"/>
        <v>0.80123925004006202</v>
      </c>
      <c r="M28" s="5">
        <v>300</v>
      </c>
      <c r="N28" s="17">
        <v>0.78</v>
      </c>
      <c r="O28" s="3" t="s">
        <v>16</v>
      </c>
      <c r="P28" s="6" t="e">
        <v>#N/A</v>
      </c>
      <c r="Q28" s="5" t="e">
        <v>#N/A</v>
      </c>
      <c r="R28" s="5" t="s">
        <v>16</v>
      </c>
      <c r="S28" s="5" t="s">
        <v>16</v>
      </c>
      <c r="T28" s="5" t="s">
        <v>16</v>
      </c>
      <c r="U28" s="6" t="e">
        <v>#N/A</v>
      </c>
      <c r="V28" s="5" t="e">
        <v>#N/A</v>
      </c>
      <c r="W28" s="5">
        <v>6</v>
      </c>
      <c r="X28" s="5">
        <v>6</v>
      </c>
      <c r="Y28" s="5" t="e">
        <v>#N/A</v>
      </c>
      <c r="Z28" s="5" t="e">
        <v>#N/A</v>
      </c>
      <c r="AA28" s="5">
        <v>6</v>
      </c>
      <c r="AB28" s="5">
        <v>6</v>
      </c>
      <c r="AC28" s="5" t="e">
        <v>#N/A</v>
      </c>
      <c r="AD28" s="5" t="e">
        <v>#N/A</v>
      </c>
      <c r="AE28" s="5">
        <v>6</v>
      </c>
      <c r="AF28" s="7">
        <v>6</v>
      </c>
      <c r="AG28" s="29" t="e">
        <v>#N/A</v>
      </c>
      <c r="AH28" s="29" t="e">
        <v>#N/A</v>
      </c>
      <c r="AI28" s="51">
        <f t="shared" si="1"/>
        <v>6</v>
      </c>
      <c r="AJ28" s="51">
        <f t="shared" si="2"/>
        <v>6</v>
      </c>
      <c r="AL28" s="51">
        <f t="shared" si="3"/>
        <v>6</v>
      </c>
    </row>
    <row r="29" spans="1:38" x14ac:dyDescent="0.2">
      <c r="A29">
        <v>25</v>
      </c>
      <c r="B29" t="s">
        <v>42</v>
      </c>
      <c r="E29">
        <v>11267</v>
      </c>
      <c r="F29">
        <v>11669</v>
      </c>
      <c r="K29">
        <v>1</v>
      </c>
      <c r="L29">
        <v>8.8999999999999999E-3</v>
      </c>
      <c r="M29">
        <v>1</v>
      </c>
      <c r="N29">
        <v>8.6E-3</v>
      </c>
      <c r="R29" t="s">
        <v>16</v>
      </c>
      <c r="S29" t="s">
        <v>16</v>
      </c>
      <c r="W29" s="5">
        <v>6</v>
      </c>
      <c r="X29">
        <v>6</v>
      </c>
      <c r="AA29" s="5">
        <v>6</v>
      </c>
      <c r="AB29">
        <v>6</v>
      </c>
      <c r="AE29" s="5">
        <v>6</v>
      </c>
      <c r="AF29">
        <v>6</v>
      </c>
      <c r="AI29" s="51">
        <f t="shared" si="1"/>
        <v>6</v>
      </c>
      <c r="AJ29" s="51">
        <f t="shared" si="2"/>
        <v>6</v>
      </c>
      <c r="AL29" s="51">
        <f t="shared" si="3"/>
        <v>6</v>
      </c>
    </row>
    <row r="30" spans="1:38" x14ac:dyDescent="0.2">
      <c r="A30">
        <v>26</v>
      </c>
      <c r="B30" t="s">
        <v>43</v>
      </c>
      <c r="E30" s="5">
        <v>25952</v>
      </c>
      <c r="F30">
        <v>26318</v>
      </c>
      <c r="K30">
        <v>1</v>
      </c>
      <c r="L30">
        <v>3.8999999999999998E-3</v>
      </c>
      <c r="M30">
        <v>1</v>
      </c>
      <c r="N30">
        <v>3.8E-3</v>
      </c>
      <c r="R30" t="s">
        <v>16</v>
      </c>
      <c r="S30" t="s">
        <v>16</v>
      </c>
      <c r="W30" s="5">
        <v>6</v>
      </c>
      <c r="X30">
        <v>6</v>
      </c>
      <c r="AA30" s="5">
        <v>6</v>
      </c>
      <c r="AB30">
        <v>6</v>
      </c>
      <c r="AE30" s="5">
        <v>6</v>
      </c>
      <c r="AF30">
        <v>6</v>
      </c>
      <c r="AI30" s="51">
        <f t="shared" si="1"/>
        <v>6</v>
      </c>
      <c r="AJ30" s="51">
        <f t="shared" si="2"/>
        <v>6</v>
      </c>
      <c r="AL30" s="51">
        <f t="shared" si="3"/>
        <v>6</v>
      </c>
    </row>
    <row r="31" spans="1:38" x14ac:dyDescent="0.2">
      <c r="B31" s="23"/>
      <c r="C31" s="23"/>
      <c r="D31" s="23"/>
      <c r="E31" s="5"/>
      <c r="F31" s="23"/>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23"/>
      <c r="AJ31" s="23"/>
      <c r="AK31" s="23"/>
    </row>
    <row r="32" spans="1:38" x14ac:dyDescent="0.2">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row>
    <row r="33" spans="1:42" x14ac:dyDescent="0.2">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row>
    <row r="34" spans="1:42" x14ac:dyDescent="0.2">
      <c r="A34" t="s">
        <v>44</v>
      </c>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row>
    <row r="35" spans="1:42" x14ac:dyDescent="0.2">
      <c r="A35" t="s">
        <v>45</v>
      </c>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row>
    <row r="36" spans="1:42" x14ac:dyDescent="0.2">
      <c r="A36" t="s">
        <v>46</v>
      </c>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row>
    <row r="37" spans="1:42" x14ac:dyDescent="0.2">
      <c r="A37" t="s">
        <v>47</v>
      </c>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73"/>
      <c r="AM37" s="73"/>
      <c r="AN37" s="73"/>
      <c r="AO37" s="73"/>
      <c r="AP37" s="73"/>
    </row>
    <row r="38" spans="1:42" x14ac:dyDescent="0.2">
      <c r="A38" t="s">
        <v>48</v>
      </c>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row>
    <row r="39" spans="1:42" x14ac:dyDescent="0.2">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row>
    <row r="40" spans="1:42" x14ac:dyDescent="0.2">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row>
    <row r="41" spans="1:42" x14ac:dyDescent="0.2">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row>
    <row r="42" spans="1:42" x14ac:dyDescent="0.2">
      <c r="B42" s="23"/>
      <c r="C42" s="23"/>
      <c r="D42" s="23"/>
      <c r="F42" s="23" t="s">
        <v>129</v>
      </c>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row>
    <row r="43" spans="1:42" x14ac:dyDescent="0.2">
      <c r="B43" s="22"/>
      <c r="C43" s="22"/>
      <c r="D43" s="22"/>
      <c r="E43" s="22"/>
      <c r="F43" s="22"/>
      <c r="G43" s="22"/>
      <c r="H43" s="22"/>
    </row>
    <row r="44" spans="1:42" x14ac:dyDescent="0.2">
      <c r="E44" s="74" t="s">
        <v>50</v>
      </c>
      <c r="F44">
        <v>0.69740139999999995</v>
      </c>
      <c r="G44" s="51">
        <v>4.5</v>
      </c>
      <c r="J44" s="74"/>
    </row>
    <row r="45" spans="1:42" x14ac:dyDescent="0.2">
      <c r="E45" s="74" t="s">
        <v>17</v>
      </c>
      <c r="F45">
        <v>0.9718</v>
      </c>
      <c r="G45" s="51">
        <v>5</v>
      </c>
      <c r="J45" s="74"/>
      <c r="L45">
        <f>CORREL(F44:F67,G44:G67)</f>
        <v>0.92116198714807052</v>
      </c>
    </row>
    <row r="46" spans="1:42" x14ac:dyDescent="0.2">
      <c r="E46" s="74" t="s">
        <v>18</v>
      </c>
      <c r="F46">
        <v>0.98009999999999997</v>
      </c>
      <c r="G46" s="51">
        <v>5</v>
      </c>
      <c r="J46" s="74"/>
    </row>
    <row r="47" spans="1:42" x14ac:dyDescent="0.2">
      <c r="E47" s="74" t="s">
        <v>51</v>
      </c>
      <c r="F47">
        <v>0.5562954</v>
      </c>
      <c r="G47" s="51">
        <v>3</v>
      </c>
      <c r="J47" s="74"/>
    </row>
    <row r="48" spans="1:42" x14ac:dyDescent="0.2">
      <c r="E48" s="74" t="s">
        <v>20</v>
      </c>
      <c r="F48">
        <v>0.97689999999999999</v>
      </c>
      <c r="G48" s="51">
        <v>5</v>
      </c>
      <c r="J48" s="74"/>
    </row>
    <row r="49" spans="4:10" x14ac:dyDescent="0.2">
      <c r="E49" s="74" t="s">
        <v>21</v>
      </c>
      <c r="F49">
        <v>0.39190059999999999</v>
      </c>
      <c r="G49" s="51">
        <v>1.5</v>
      </c>
      <c r="J49" s="74"/>
    </row>
    <row r="50" spans="4:10" x14ac:dyDescent="0.2">
      <c r="E50" s="74" t="s">
        <v>22</v>
      </c>
      <c r="F50">
        <v>0.68440979999999996</v>
      </c>
      <c r="G50" s="51">
        <v>3.5</v>
      </c>
      <c r="J50" s="74"/>
    </row>
    <row r="51" spans="4:10" x14ac:dyDescent="0.2">
      <c r="E51" s="74" t="s">
        <v>23</v>
      </c>
      <c r="F51">
        <v>0.97929999999999995</v>
      </c>
      <c r="G51" s="51">
        <v>5</v>
      </c>
      <c r="J51" s="74"/>
    </row>
    <row r="52" spans="4:10" x14ac:dyDescent="0.2">
      <c r="E52" s="74" t="s">
        <v>24</v>
      </c>
      <c r="F52">
        <v>0.98240000000000005</v>
      </c>
      <c r="G52" s="51">
        <v>5.5</v>
      </c>
      <c r="J52" s="74"/>
    </row>
    <row r="53" spans="4:10" x14ac:dyDescent="0.2">
      <c r="E53" s="74" t="s">
        <v>25</v>
      </c>
      <c r="F53">
        <v>0.97960000000000003</v>
      </c>
      <c r="G53" s="51">
        <v>5</v>
      </c>
      <c r="J53" s="74"/>
    </row>
    <row r="54" spans="4:10" x14ac:dyDescent="0.2">
      <c r="E54" s="74" t="s">
        <v>52</v>
      </c>
      <c r="F54">
        <v>0.63266290000000003</v>
      </c>
      <c r="G54" s="51">
        <v>3.5</v>
      </c>
      <c r="J54" s="74"/>
    </row>
    <row r="55" spans="4:10" x14ac:dyDescent="0.2">
      <c r="D55" s="1"/>
      <c r="E55" s="74" t="s">
        <v>27</v>
      </c>
      <c r="F55">
        <v>0.67640420000000001</v>
      </c>
      <c r="G55" s="51">
        <v>2.5</v>
      </c>
      <c r="J55" s="74"/>
    </row>
    <row r="56" spans="4:10" x14ac:dyDescent="0.2">
      <c r="E56" s="74" t="s">
        <v>28</v>
      </c>
      <c r="F56">
        <v>0.97753500000000004</v>
      </c>
      <c r="G56" s="51">
        <v>5.5</v>
      </c>
      <c r="J56" s="74"/>
    </row>
    <row r="57" spans="4:10" x14ac:dyDescent="0.2">
      <c r="E57" s="74" t="s">
        <v>29</v>
      </c>
      <c r="F57">
        <v>0.95538820000000002</v>
      </c>
      <c r="G57" s="51">
        <v>4.5</v>
      </c>
      <c r="J57" s="74"/>
    </row>
    <row r="58" spans="4:10" x14ac:dyDescent="0.2">
      <c r="D58" s="1"/>
      <c r="E58" s="74" t="s">
        <v>31</v>
      </c>
      <c r="F58">
        <v>0.97098030000000002</v>
      </c>
      <c r="G58" s="51">
        <v>5</v>
      </c>
      <c r="J58" s="74"/>
    </row>
    <row r="59" spans="4:10" x14ac:dyDescent="0.2">
      <c r="E59" s="74" t="s">
        <v>32</v>
      </c>
      <c r="F59">
        <v>0.54912810000000001</v>
      </c>
      <c r="G59" s="51">
        <v>2</v>
      </c>
      <c r="J59" s="74"/>
    </row>
    <row r="60" spans="4:10" x14ac:dyDescent="0.2">
      <c r="E60" s="74" t="s">
        <v>34</v>
      </c>
      <c r="F60">
        <v>0.48007759999999999</v>
      </c>
      <c r="G60" s="51">
        <v>2.5</v>
      </c>
      <c r="J60" s="74"/>
    </row>
    <row r="61" spans="4:10" x14ac:dyDescent="0.2">
      <c r="E61" s="74" t="s">
        <v>35</v>
      </c>
      <c r="F61">
        <v>0.97360000000000002</v>
      </c>
      <c r="G61" s="51">
        <v>5</v>
      </c>
      <c r="J61" s="74"/>
    </row>
    <row r="62" spans="4:10" x14ac:dyDescent="0.2">
      <c r="E62" s="74" t="s">
        <v>36</v>
      </c>
      <c r="F62">
        <v>0.9919</v>
      </c>
      <c r="G62" s="51">
        <v>6</v>
      </c>
      <c r="J62" s="74"/>
    </row>
    <row r="63" spans="4:10" x14ac:dyDescent="0.2">
      <c r="E63" s="74" t="s">
        <v>37</v>
      </c>
      <c r="F63">
        <v>0.68735919999999995</v>
      </c>
      <c r="G63" s="51">
        <v>3.5</v>
      </c>
      <c r="J63" s="74"/>
    </row>
    <row r="64" spans="4:10" x14ac:dyDescent="0.2">
      <c r="E64" s="74" t="s">
        <v>38</v>
      </c>
      <c r="F64">
        <v>0.98548000000000002</v>
      </c>
      <c r="G64" s="51">
        <v>6</v>
      </c>
      <c r="J64" s="74"/>
    </row>
    <row r="65" spans="4:10" x14ac:dyDescent="0.2">
      <c r="D65" s="1"/>
      <c r="E65" s="74" t="s">
        <v>39</v>
      </c>
      <c r="F65">
        <v>0.9798</v>
      </c>
      <c r="G65" s="51">
        <v>5</v>
      </c>
      <c r="J65" s="74"/>
    </row>
    <row r="66" spans="4:10" x14ac:dyDescent="0.2">
      <c r="D66" s="1"/>
      <c r="E66" s="74" t="s">
        <v>40</v>
      </c>
      <c r="F66">
        <v>0.40207730000000003</v>
      </c>
      <c r="G66" s="51">
        <v>3</v>
      </c>
      <c r="J66" s="74"/>
    </row>
    <row r="67" spans="4:10" x14ac:dyDescent="0.2">
      <c r="E67" s="74" t="s">
        <v>41</v>
      </c>
      <c r="F67">
        <v>0.99199999999999999</v>
      </c>
      <c r="G67" s="51">
        <v>6</v>
      </c>
      <c r="J67" s="74"/>
    </row>
    <row r="68" spans="4:10" x14ac:dyDescent="0.2">
      <c r="E68" s="74" t="s">
        <v>42</v>
      </c>
      <c r="F68">
        <v>0.99990000000000001</v>
      </c>
      <c r="J68" s="74"/>
    </row>
    <row r="69" spans="4:10" x14ac:dyDescent="0.2">
      <c r="E69" s="74" t="s">
        <v>54</v>
      </c>
      <c r="F69">
        <v>1</v>
      </c>
      <c r="J69" s="74"/>
    </row>
  </sheetData>
  <mergeCells count="15">
    <mergeCell ref="G2:O2"/>
    <mergeCell ref="G4:H4"/>
    <mergeCell ref="A1:AI1"/>
    <mergeCell ref="C2:E2"/>
    <mergeCell ref="K4:L4"/>
    <mergeCell ref="I4:J4"/>
    <mergeCell ref="O3:O4"/>
    <mergeCell ref="T3:T4"/>
    <mergeCell ref="AG2:AI2"/>
    <mergeCell ref="P2:R2"/>
    <mergeCell ref="U2:AF2"/>
    <mergeCell ref="AC3:AF3"/>
    <mergeCell ref="M4:N4"/>
    <mergeCell ref="U3:X3"/>
    <mergeCell ref="Y3:AB3"/>
  </mergeCells>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45"/>
  <sheetViews>
    <sheetView topLeftCell="R4" workbookViewId="0">
      <selection activeCell="AL27" sqref="AL27"/>
    </sheetView>
  </sheetViews>
  <sheetFormatPr baseColWidth="10" defaultColWidth="11.5" defaultRowHeight="15" x14ac:dyDescent="0.2"/>
  <cols>
    <col min="1" max="1" width="3.1640625" bestFit="1" customWidth="1"/>
    <col min="2" max="2" width="7.33203125" bestFit="1" customWidth="1"/>
    <col min="21" max="21" width="11.5" style="2"/>
  </cols>
  <sheetData>
    <row r="1" spans="1:38" x14ac:dyDescent="0.2">
      <c r="A1" s="133" t="s">
        <v>49</v>
      </c>
      <c r="B1" s="133"/>
      <c r="C1" s="133"/>
      <c r="D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row>
    <row r="2" spans="1:38" x14ac:dyDescent="0.2">
      <c r="C2" s="127" t="s">
        <v>1</v>
      </c>
      <c r="D2" s="128"/>
      <c r="E2" s="128"/>
      <c r="F2" s="69"/>
      <c r="G2" s="127" t="s">
        <v>2</v>
      </c>
      <c r="H2" s="128"/>
      <c r="I2" s="128"/>
      <c r="J2" s="128"/>
      <c r="K2" s="128"/>
      <c r="L2" s="128"/>
      <c r="M2" s="132"/>
      <c r="N2" s="69"/>
      <c r="O2" s="70"/>
      <c r="P2" s="128" t="s">
        <v>3</v>
      </c>
      <c r="Q2" s="128"/>
      <c r="R2" s="128"/>
      <c r="S2" s="70"/>
      <c r="T2" s="69"/>
      <c r="U2" s="127" t="s">
        <v>4</v>
      </c>
      <c r="V2" s="128"/>
      <c r="W2" s="128"/>
      <c r="X2" s="128"/>
      <c r="Y2" s="128"/>
      <c r="Z2" s="128"/>
      <c r="AA2" s="128"/>
      <c r="AB2" s="128"/>
      <c r="AC2" s="128"/>
      <c r="AD2" s="128"/>
      <c r="AE2" s="128"/>
      <c r="AF2" s="132"/>
      <c r="AG2" s="126" t="s">
        <v>5</v>
      </c>
      <c r="AH2" s="126"/>
      <c r="AI2" s="126"/>
    </row>
    <row r="3" spans="1:38" ht="15" customHeight="1" x14ac:dyDescent="0.2">
      <c r="C3" s="13"/>
      <c r="D3" s="12"/>
      <c r="E3" s="12"/>
      <c r="F3" s="12"/>
      <c r="G3" s="4" t="s">
        <v>6</v>
      </c>
      <c r="H3" s="2" t="s">
        <v>7</v>
      </c>
      <c r="I3" s="2" t="s">
        <v>6</v>
      </c>
      <c r="J3" s="2" t="s">
        <v>7</v>
      </c>
      <c r="K3" s="2" t="s">
        <v>6</v>
      </c>
      <c r="L3" s="5" t="s">
        <v>7</v>
      </c>
      <c r="M3" s="134" t="s">
        <v>8</v>
      </c>
      <c r="N3" s="2" t="s">
        <v>6</v>
      </c>
      <c r="O3" s="7" t="s">
        <v>7</v>
      </c>
      <c r="P3" s="10"/>
      <c r="Q3" s="10"/>
      <c r="R3" s="10"/>
      <c r="S3" s="131" t="s">
        <v>8</v>
      </c>
      <c r="T3" s="72"/>
      <c r="U3" s="127" t="s">
        <v>9</v>
      </c>
      <c r="V3" s="128"/>
      <c r="W3" s="128"/>
      <c r="X3" s="75"/>
      <c r="Y3" s="128" t="s">
        <v>10</v>
      </c>
      <c r="Z3" s="128"/>
      <c r="AA3" s="128"/>
      <c r="AB3" s="75"/>
      <c r="AC3" s="128" t="s">
        <v>11</v>
      </c>
      <c r="AD3" s="128"/>
      <c r="AE3" s="128"/>
      <c r="AF3" s="132"/>
      <c r="AI3" s="49" t="s">
        <v>12</v>
      </c>
      <c r="AL3" t="s">
        <v>169</v>
      </c>
    </row>
    <row r="4" spans="1:38" x14ac:dyDescent="0.2">
      <c r="B4" t="s">
        <v>13</v>
      </c>
      <c r="C4" s="4">
        <v>1970</v>
      </c>
      <c r="D4" s="2">
        <v>1996</v>
      </c>
      <c r="E4" s="23">
        <v>2010</v>
      </c>
      <c r="F4" s="23">
        <v>2016</v>
      </c>
      <c r="G4" s="127">
        <v>1970</v>
      </c>
      <c r="H4" s="128"/>
      <c r="I4" s="128">
        <v>1996</v>
      </c>
      <c r="J4" s="128"/>
      <c r="K4" s="128">
        <v>2010</v>
      </c>
      <c r="L4" s="128"/>
      <c r="M4" s="134"/>
      <c r="N4" s="134">
        <v>2016</v>
      </c>
      <c r="O4" s="130"/>
      <c r="P4" s="2">
        <v>1970</v>
      </c>
      <c r="Q4" s="2">
        <v>1996</v>
      </c>
      <c r="R4" s="2">
        <v>2010</v>
      </c>
      <c r="S4" s="131"/>
      <c r="T4" s="72">
        <v>2016</v>
      </c>
      <c r="U4" s="4">
        <v>1970</v>
      </c>
      <c r="V4" s="2">
        <v>1996</v>
      </c>
      <c r="W4" s="2">
        <v>2010</v>
      </c>
      <c r="X4" s="5">
        <v>2016</v>
      </c>
      <c r="Y4" s="2">
        <v>1970</v>
      </c>
      <c r="Z4" s="2">
        <v>1996</v>
      </c>
      <c r="AA4" s="2">
        <v>2010</v>
      </c>
      <c r="AB4" s="5">
        <v>2016</v>
      </c>
      <c r="AC4" s="2">
        <v>1970</v>
      </c>
      <c r="AD4" s="2">
        <v>1996</v>
      </c>
      <c r="AE4" s="2">
        <v>2010</v>
      </c>
      <c r="AF4" s="3">
        <v>2016</v>
      </c>
      <c r="AG4">
        <v>1970</v>
      </c>
      <c r="AH4">
        <v>1996</v>
      </c>
      <c r="AI4" s="50">
        <v>2010</v>
      </c>
      <c r="AJ4" s="50">
        <v>2016</v>
      </c>
      <c r="AL4">
        <v>2016</v>
      </c>
    </row>
    <row r="5" spans="1:38" x14ac:dyDescent="0.2">
      <c r="A5">
        <v>1</v>
      </c>
      <c r="B5" t="s">
        <v>50</v>
      </c>
      <c r="C5" s="4">
        <v>284811</v>
      </c>
      <c r="D5" s="2">
        <v>761025</v>
      </c>
      <c r="E5" s="5">
        <v>867568</v>
      </c>
      <c r="F5" s="5">
        <v>912538</v>
      </c>
      <c r="G5" s="4">
        <v>5000</v>
      </c>
      <c r="H5" s="11">
        <v>1.76</v>
      </c>
      <c r="I5" s="11">
        <v>10000</v>
      </c>
      <c r="J5" s="18">
        <v>1.31</v>
      </c>
      <c r="K5" s="5">
        <v>6000</v>
      </c>
      <c r="L5" s="17">
        <f>SUM(100/E5*K5)</f>
        <v>0.69158844032974942</v>
      </c>
      <c r="M5" s="2" t="s">
        <v>16</v>
      </c>
      <c r="N5" s="5">
        <v>6000</v>
      </c>
      <c r="O5" s="17">
        <v>0.66</v>
      </c>
      <c r="P5" s="2">
        <v>180</v>
      </c>
      <c r="Q5" s="5">
        <v>180</v>
      </c>
      <c r="R5" s="5">
        <v>180</v>
      </c>
      <c r="S5" s="2" t="s">
        <v>16</v>
      </c>
      <c r="T5" s="2">
        <v>180</v>
      </c>
      <c r="U5" s="4">
        <v>4</v>
      </c>
      <c r="V5" s="5">
        <v>2</v>
      </c>
      <c r="W5" s="5">
        <v>4</v>
      </c>
      <c r="X5" s="5">
        <v>4</v>
      </c>
      <c r="Y5" s="2">
        <v>5</v>
      </c>
      <c r="Z5" s="5">
        <v>5</v>
      </c>
      <c r="AA5" s="5">
        <v>6</v>
      </c>
      <c r="AB5" s="5">
        <v>6</v>
      </c>
      <c r="AC5" s="5">
        <v>3</v>
      </c>
      <c r="AD5" s="5">
        <v>3</v>
      </c>
      <c r="AE5" s="2">
        <v>3</v>
      </c>
      <c r="AF5" s="2">
        <v>3</v>
      </c>
      <c r="AG5" s="27">
        <v>4</v>
      </c>
      <c r="AH5" s="27">
        <v>3.33</v>
      </c>
      <c r="AI5" s="51">
        <f t="shared" ref="AI5:AI30" si="0">SUM((AA5+AE5)/2)</f>
        <v>4.5</v>
      </c>
      <c r="AJ5" s="51">
        <f t="shared" ref="AJ5:AJ30" si="1">SUM((AB5+AF5)/2)</f>
        <v>4.5</v>
      </c>
      <c r="AL5" s="51">
        <f t="shared" ref="AL5:AL30" si="2">SUM((X5+AB5+AF5)/3)</f>
        <v>4.333333333333333</v>
      </c>
    </row>
    <row r="6" spans="1:38" x14ac:dyDescent="0.2">
      <c r="A6">
        <v>2</v>
      </c>
      <c r="B6" t="s">
        <v>17</v>
      </c>
      <c r="C6" s="4">
        <v>16551</v>
      </c>
      <c r="D6" s="2">
        <v>60625</v>
      </c>
      <c r="E6" s="5">
        <v>71005</v>
      </c>
      <c r="F6" s="5">
        <v>75192</v>
      </c>
      <c r="G6" s="4">
        <v>800</v>
      </c>
      <c r="H6" s="11">
        <v>4.83</v>
      </c>
      <c r="I6" s="11">
        <v>2000</v>
      </c>
      <c r="J6" s="18">
        <v>3.3</v>
      </c>
      <c r="K6" s="18">
        <v>2000</v>
      </c>
      <c r="L6" s="17">
        <f t="shared" ref="L6:L28" si="3">SUM(100/E6*K6)</f>
        <v>2.8167030490810507</v>
      </c>
      <c r="M6" s="2" t="s">
        <v>16</v>
      </c>
      <c r="N6" s="18">
        <v>2000</v>
      </c>
      <c r="O6" s="17">
        <v>2.66</v>
      </c>
      <c r="P6" s="2" t="s">
        <v>16</v>
      </c>
      <c r="Q6" s="2" t="s">
        <v>16</v>
      </c>
      <c r="R6" s="2" t="s">
        <v>16</v>
      </c>
      <c r="S6" s="5" t="s">
        <v>16</v>
      </c>
      <c r="T6" s="5" t="s">
        <v>16</v>
      </c>
      <c r="U6" s="4">
        <v>6</v>
      </c>
      <c r="V6" s="2">
        <v>6</v>
      </c>
      <c r="W6" s="2">
        <v>6</v>
      </c>
      <c r="X6" s="18">
        <v>6</v>
      </c>
      <c r="Y6" s="2">
        <v>2</v>
      </c>
      <c r="Z6" s="5">
        <v>3</v>
      </c>
      <c r="AA6" s="5">
        <v>4</v>
      </c>
      <c r="AB6" s="5">
        <v>4</v>
      </c>
      <c r="AC6" s="5">
        <v>6</v>
      </c>
      <c r="AD6" s="5">
        <v>6</v>
      </c>
      <c r="AE6" s="2">
        <v>6</v>
      </c>
      <c r="AF6" s="5">
        <v>6</v>
      </c>
      <c r="AG6" s="27">
        <v>4.67</v>
      </c>
      <c r="AH6" s="27">
        <v>5</v>
      </c>
      <c r="AI6" s="51">
        <f t="shared" si="0"/>
        <v>5</v>
      </c>
      <c r="AJ6" s="51">
        <f t="shared" si="1"/>
        <v>5</v>
      </c>
      <c r="AL6" s="51">
        <f t="shared" si="2"/>
        <v>5.333333333333333</v>
      </c>
    </row>
    <row r="7" spans="1:38" s="24" customFormat="1" x14ac:dyDescent="0.2">
      <c r="A7" s="24">
        <v>3</v>
      </c>
      <c r="B7" s="24" t="s">
        <v>18</v>
      </c>
      <c r="C7" s="38">
        <v>56446</v>
      </c>
      <c r="D7" s="21">
        <v>175391</v>
      </c>
      <c r="E7" s="21">
        <v>201509</v>
      </c>
      <c r="F7" s="21">
        <v>217432</v>
      </c>
      <c r="G7" s="38">
        <v>8000</v>
      </c>
      <c r="H7" s="39">
        <v>14.17</v>
      </c>
      <c r="I7" s="39">
        <v>4000</v>
      </c>
      <c r="J7" s="39">
        <v>2.2799999999999998</v>
      </c>
      <c r="K7" s="39">
        <v>4000</v>
      </c>
      <c r="L7" s="26">
        <f t="shared" si="3"/>
        <v>1.9850230014540293</v>
      </c>
      <c r="M7" s="21" t="s">
        <v>16</v>
      </c>
      <c r="N7" s="39">
        <v>4000</v>
      </c>
      <c r="O7" s="26">
        <v>1.84</v>
      </c>
      <c r="P7" s="21" t="s">
        <v>16</v>
      </c>
      <c r="Q7" s="21" t="s">
        <v>16</v>
      </c>
      <c r="R7" s="21" t="s">
        <v>16</v>
      </c>
      <c r="S7" s="21" t="s">
        <v>16</v>
      </c>
      <c r="T7" s="21" t="s">
        <v>16</v>
      </c>
      <c r="U7" s="38">
        <v>3</v>
      </c>
      <c r="V7" s="21">
        <v>5</v>
      </c>
      <c r="W7" s="21">
        <v>5</v>
      </c>
      <c r="X7" s="39">
        <v>5</v>
      </c>
      <c r="Y7" s="21">
        <v>1</v>
      </c>
      <c r="Z7" s="21">
        <v>4</v>
      </c>
      <c r="AA7" s="21">
        <v>5</v>
      </c>
      <c r="AB7" s="21">
        <v>5</v>
      </c>
      <c r="AC7" s="21">
        <v>6</v>
      </c>
      <c r="AD7" s="21">
        <v>6</v>
      </c>
      <c r="AE7" s="21">
        <v>6</v>
      </c>
      <c r="AF7" s="21">
        <v>6</v>
      </c>
      <c r="AG7" s="26">
        <v>3.33</v>
      </c>
      <c r="AH7" s="26">
        <v>5</v>
      </c>
      <c r="AI7" s="51">
        <f t="shared" si="0"/>
        <v>5.5</v>
      </c>
      <c r="AJ7" s="51">
        <f t="shared" si="1"/>
        <v>5.5</v>
      </c>
      <c r="AL7" s="51">
        <f t="shared" si="2"/>
        <v>5.333333333333333</v>
      </c>
    </row>
    <row r="8" spans="1:38" x14ac:dyDescent="0.2">
      <c r="A8">
        <v>4</v>
      </c>
      <c r="B8" t="s">
        <v>51</v>
      </c>
      <c r="C8" s="4">
        <v>283634</v>
      </c>
      <c r="D8" s="2">
        <v>356324</v>
      </c>
      <c r="E8" s="5">
        <v>402587</v>
      </c>
      <c r="F8" s="5">
        <v>429852</v>
      </c>
      <c r="G8" s="4">
        <v>12000</v>
      </c>
      <c r="H8" s="11">
        <v>4.2300000000000004</v>
      </c>
      <c r="I8" s="11">
        <v>12000</v>
      </c>
      <c r="J8" s="18">
        <v>3.37</v>
      </c>
      <c r="K8" s="9">
        <v>12000</v>
      </c>
      <c r="L8" s="17">
        <f t="shared" si="3"/>
        <v>2.9807221793053422</v>
      </c>
      <c r="M8" s="2" t="s">
        <v>16</v>
      </c>
      <c r="N8" s="9">
        <v>12000</v>
      </c>
      <c r="O8" s="17">
        <v>2.79</v>
      </c>
      <c r="P8" s="2">
        <v>90</v>
      </c>
      <c r="Q8" s="5">
        <v>90</v>
      </c>
      <c r="R8" s="5">
        <v>120</v>
      </c>
      <c r="S8" s="5" t="s">
        <v>16</v>
      </c>
      <c r="T8" s="5">
        <v>120</v>
      </c>
      <c r="U8" s="4">
        <v>2</v>
      </c>
      <c r="V8" s="5">
        <v>2</v>
      </c>
      <c r="W8" s="5">
        <v>2</v>
      </c>
      <c r="X8" s="9">
        <v>2</v>
      </c>
      <c r="Y8" s="5">
        <v>2</v>
      </c>
      <c r="Z8" s="5">
        <v>3</v>
      </c>
      <c r="AA8" s="5">
        <v>4</v>
      </c>
      <c r="AB8" s="5">
        <v>4</v>
      </c>
      <c r="AC8" s="5">
        <v>2</v>
      </c>
      <c r="AD8" s="5">
        <v>2</v>
      </c>
      <c r="AE8" s="2">
        <v>2</v>
      </c>
      <c r="AF8" s="5">
        <v>2</v>
      </c>
      <c r="AG8" s="27">
        <v>2</v>
      </c>
      <c r="AH8" s="27">
        <v>2.33</v>
      </c>
      <c r="AI8" s="51">
        <f t="shared" si="0"/>
        <v>3</v>
      </c>
      <c r="AJ8" s="51">
        <f t="shared" si="1"/>
        <v>3</v>
      </c>
      <c r="AL8" s="51">
        <f t="shared" si="2"/>
        <v>2.6666666666666665</v>
      </c>
    </row>
    <row r="9" spans="1:38" x14ac:dyDescent="0.2">
      <c r="A9">
        <v>5</v>
      </c>
      <c r="B9" t="s">
        <v>20</v>
      </c>
      <c r="C9" s="4">
        <v>9542</v>
      </c>
      <c r="D9" s="2">
        <v>25166</v>
      </c>
      <c r="E9" s="5">
        <v>25966</v>
      </c>
      <c r="F9" s="5">
        <v>26413</v>
      </c>
      <c r="G9" s="4">
        <v>300</v>
      </c>
      <c r="H9" s="11">
        <v>3.14</v>
      </c>
      <c r="I9" s="11">
        <v>300</v>
      </c>
      <c r="J9" s="18">
        <v>1.19</v>
      </c>
      <c r="K9" s="18">
        <v>600</v>
      </c>
      <c r="L9" s="17">
        <f t="shared" si="3"/>
        <v>2.3107140106292845</v>
      </c>
      <c r="M9" s="2" t="s">
        <v>16</v>
      </c>
      <c r="N9" s="2">
        <v>600</v>
      </c>
      <c r="O9" s="17">
        <v>2.27</v>
      </c>
      <c r="P9" s="2" t="s">
        <v>16</v>
      </c>
      <c r="Q9" s="2" t="s">
        <v>16</v>
      </c>
      <c r="R9" s="2" t="s">
        <v>16</v>
      </c>
      <c r="S9" s="5" t="s">
        <v>16</v>
      </c>
      <c r="T9" s="5" t="s">
        <v>16</v>
      </c>
      <c r="U9" s="4">
        <v>6</v>
      </c>
      <c r="V9" s="5">
        <v>6</v>
      </c>
      <c r="W9" s="5">
        <v>6</v>
      </c>
      <c r="X9" s="2">
        <v>6</v>
      </c>
      <c r="Y9" s="5">
        <v>3</v>
      </c>
      <c r="Z9" s="5">
        <v>5</v>
      </c>
      <c r="AA9" s="5">
        <v>4</v>
      </c>
      <c r="AB9" s="5">
        <v>4</v>
      </c>
      <c r="AC9" s="5">
        <v>6</v>
      </c>
      <c r="AD9" s="5">
        <v>6</v>
      </c>
      <c r="AE9" s="2">
        <v>6</v>
      </c>
      <c r="AF9" s="5">
        <v>6</v>
      </c>
      <c r="AG9" s="27">
        <v>5</v>
      </c>
      <c r="AH9" s="27">
        <v>5.67</v>
      </c>
      <c r="AI9" s="51">
        <f t="shared" si="0"/>
        <v>5</v>
      </c>
      <c r="AJ9" s="51">
        <f t="shared" si="1"/>
        <v>5</v>
      </c>
      <c r="AL9" s="51">
        <f t="shared" si="2"/>
        <v>5.333333333333333</v>
      </c>
    </row>
    <row r="10" spans="1:38" s="24" customFormat="1" x14ac:dyDescent="0.2">
      <c r="A10" s="24">
        <v>6</v>
      </c>
      <c r="B10" s="24" t="s">
        <v>21</v>
      </c>
      <c r="C10" s="38">
        <v>135130</v>
      </c>
      <c r="D10" s="21">
        <v>191293</v>
      </c>
      <c r="E10" s="21">
        <v>209535</v>
      </c>
      <c r="F10" s="21">
        <v>218853</v>
      </c>
      <c r="G10" s="38">
        <v>5000</v>
      </c>
      <c r="H10" s="39">
        <v>3.7</v>
      </c>
      <c r="I10" s="39">
        <v>7000</v>
      </c>
      <c r="J10" s="39">
        <v>3.66</v>
      </c>
      <c r="K10" s="39">
        <v>7000</v>
      </c>
      <c r="L10" s="26">
        <f t="shared" si="3"/>
        <v>3.3407306655212734</v>
      </c>
      <c r="M10" s="39" t="s">
        <v>16</v>
      </c>
      <c r="N10" s="21">
        <v>7000</v>
      </c>
      <c r="O10" s="26">
        <v>3.2</v>
      </c>
      <c r="P10" s="21">
        <v>60</v>
      </c>
      <c r="Q10" s="21">
        <v>60</v>
      </c>
      <c r="R10" s="21">
        <v>60</v>
      </c>
      <c r="S10" s="21" t="s">
        <v>16</v>
      </c>
      <c r="T10" s="21">
        <v>60</v>
      </c>
      <c r="U10" s="38">
        <v>4</v>
      </c>
      <c r="V10" s="21">
        <v>4</v>
      </c>
      <c r="W10" s="21">
        <v>4</v>
      </c>
      <c r="X10" s="21">
        <v>4</v>
      </c>
      <c r="Y10" s="21">
        <v>3</v>
      </c>
      <c r="Z10" s="21">
        <v>3</v>
      </c>
      <c r="AA10" s="21">
        <v>3</v>
      </c>
      <c r="AB10" s="21">
        <v>3</v>
      </c>
      <c r="AC10" s="21">
        <v>1</v>
      </c>
      <c r="AD10" s="21">
        <v>1</v>
      </c>
      <c r="AE10" s="21">
        <v>1</v>
      </c>
      <c r="AF10" s="21">
        <v>1</v>
      </c>
      <c r="AG10" s="26">
        <v>2.67</v>
      </c>
      <c r="AH10" s="26">
        <v>2.67</v>
      </c>
      <c r="AI10" s="51">
        <f t="shared" si="0"/>
        <v>2</v>
      </c>
      <c r="AJ10" s="51">
        <f t="shared" si="1"/>
        <v>2</v>
      </c>
      <c r="AL10" s="51">
        <f t="shared" si="2"/>
        <v>2.6666666666666665</v>
      </c>
    </row>
    <row r="11" spans="1:38" x14ac:dyDescent="0.2">
      <c r="A11">
        <v>7</v>
      </c>
      <c r="B11" t="s">
        <v>22</v>
      </c>
      <c r="C11" s="4">
        <v>45441</v>
      </c>
      <c r="D11" s="2">
        <v>136503</v>
      </c>
      <c r="E11" s="5">
        <v>157562</v>
      </c>
      <c r="F11" s="5">
        <v>168507</v>
      </c>
      <c r="G11" s="4">
        <v>2500</v>
      </c>
      <c r="H11" s="11">
        <v>5.5</v>
      </c>
      <c r="I11" s="11">
        <v>4000</v>
      </c>
      <c r="J11" s="18">
        <v>2.93</v>
      </c>
      <c r="K11" s="18">
        <v>4000</v>
      </c>
      <c r="L11" s="17">
        <f t="shared" si="3"/>
        <v>2.5386831850319242</v>
      </c>
      <c r="M11" s="2" t="s">
        <v>16</v>
      </c>
      <c r="N11" s="18">
        <v>4000</v>
      </c>
      <c r="O11" s="17">
        <v>2.37</v>
      </c>
      <c r="P11" s="2">
        <v>180</v>
      </c>
      <c r="Q11" s="5">
        <v>180</v>
      </c>
      <c r="R11" s="5">
        <v>180</v>
      </c>
      <c r="S11" s="5" t="s">
        <v>16</v>
      </c>
      <c r="T11" s="5">
        <v>180</v>
      </c>
      <c r="U11" s="4">
        <v>5</v>
      </c>
      <c r="V11" s="5">
        <v>5</v>
      </c>
      <c r="W11" s="5">
        <v>5</v>
      </c>
      <c r="X11" s="18">
        <v>5</v>
      </c>
      <c r="Y11" s="5">
        <v>1</v>
      </c>
      <c r="Z11" s="5">
        <v>4</v>
      </c>
      <c r="AA11" s="5">
        <v>4</v>
      </c>
      <c r="AB11" s="5">
        <v>4</v>
      </c>
      <c r="AC11" s="5">
        <v>3</v>
      </c>
      <c r="AD11" s="5">
        <v>3</v>
      </c>
      <c r="AE11" s="2">
        <v>3</v>
      </c>
      <c r="AF11" s="5">
        <v>3</v>
      </c>
      <c r="AG11" s="27">
        <v>3</v>
      </c>
      <c r="AH11" s="27">
        <v>4</v>
      </c>
      <c r="AI11" s="51">
        <f t="shared" si="0"/>
        <v>3.5</v>
      </c>
      <c r="AJ11" s="51">
        <f t="shared" si="1"/>
        <v>3.5</v>
      </c>
      <c r="AL11" s="51">
        <f t="shared" si="2"/>
        <v>4</v>
      </c>
    </row>
    <row r="12" spans="1:38" x14ac:dyDescent="0.2">
      <c r="A12">
        <v>8</v>
      </c>
      <c r="B12" t="s">
        <v>23</v>
      </c>
      <c r="C12" s="4">
        <v>25673</v>
      </c>
      <c r="D12" s="2">
        <v>79893</v>
      </c>
      <c r="E12" s="5">
        <v>96746</v>
      </c>
      <c r="F12" s="5">
        <v>102690</v>
      </c>
      <c r="G12" s="4">
        <v>2000</v>
      </c>
      <c r="H12" s="11">
        <v>7.79</v>
      </c>
      <c r="I12" s="11">
        <v>2000</v>
      </c>
      <c r="J12" s="18">
        <v>2.5</v>
      </c>
      <c r="K12" s="18">
        <v>2000</v>
      </c>
      <c r="L12" s="17">
        <f t="shared" si="3"/>
        <v>2.0672689310152359</v>
      </c>
      <c r="M12" s="2" t="s">
        <v>16</v>
      </c>
      <c r="N12" s="5">
        <v>2000</v>
      </c>
      <c r="O12" s="17">
        <v>1.95</v>
      </c>
      <c r="P12" s="2" t="s">
        <v>16</v>
      </c>
      <c r="Q12" s="2" t="s">
        <v>16</v>
      </c>
      <c r="R12" s="5" t="s">
        <v>16</v>
      </c>
      <c r="S12" s="5" t="s">
        <v>16</v>
      </c>
      <c r="T12" s="5" t="s">
        <v>16</v>
      </c>
      <c r="U12" s="4">
        <v>6</v>
      </c>
      <c r="V12" s="5">
        <v>6</v>
      </c>
      <c r="W12" s="5">
        <v>6</v>
      </c>
      <c r="X12" s="5">
        <v>6</v>
      </c>
      <c r="Y12" s="5">
        <v>1</v>
      </c>
      <c r="Z12" s="5">
        <v>4</v>
      </c>
      <c r="AA12" s="5">
        <v>4</v>
      </c>
      <c r="AB12" s="5">
        <v>5</v>
      </c>
      <c r="AC12" s="5">
        <v>6</v>
      </c>
      <c r="AD12" s="5">
        <v>6</v>
      </c>
      <c r="AE12" s="2">
        <v>6</v>
      </c>
      <c r="AF12" s="5">
        <v>6</v>
      </c>
      <c r="AG12" s="27">
        <v>4.33</v>
      </c>
      <c r="AH12" s="27">
        <v>5.33</v>
      </c>
      <c r="AI12" s="51">
        <f t="shared" si="0"/>
        <v>5</v>
      </c>
      <c r="AJ12" s="51">
        <f t="shared" si="1"/>
        <v>5.5</v>
      </c>
      <c r="AK12" t="s">
        <v>130</v>
      </c>
      <c r="AL12" s="51">
        <f t="shared" si="2"/>
        <v>5.666666666666667</v>
      </c>
    </row>
    <row r="13" spans="1:38" x14ac:dyDescent="0.2">
      <c r="A13">
        <v>9</v>
      </c>
      <c r="B13" t="s">
        <v>24</v>
      </c>
      <c r="C13" s="4">
        <v>59917</v>
      </c>
      <c r="D13" s="2">
        <v>162894</v>
      </c>
      <c r="E13" s="5">
        <v>170568</v>
      </c>
      <c r="F13" s="5">
        <v>177793</v>
      </c>
      <c r="G13" s="4">
        <v>2000</v>
      </c>
      <c r="H13" s="11">
        <v>3.34</v>
      </c>
      <c r="I13" s="11">
        <v>3000</v>
      </c>
      <c r="J13" s="18">
        <v>1.84</v>
      </c>
      <c r="K13" s="18">
        <v>3000</v>
      </c>
      <c r="L13" s="17">
        <f t="shared" si="3"/>
        <v>1.7588293232024765</v>
      </c>
      <c r="M13" s="2" t="s">
        <v>16</v>
      </c>
      <c r="N13" s="2">
        <v>3000</v>
      </c>
      <c r="O13" s="17">
        <v>1.69</v>
      </c>
      <c r="P13" s="2" t="s">
        <v>16</v>
      </c>
      <c r="Q13" s="5">
        <v>540</v>
      </c>
      <c r="R13" s="5">
        <v>540</v>
      </c>
      <c r="S13" s="5" t="s">
        <v>16</v>
      </c>
      <c r="T13" s="5">
        <v>540</v>
      </c>
      <c r="U13" s="4">
        <v>6</v>
      </c>
      <c r="V13" s="5">
        <v>5</v>
      </c>
      <c r="W13" s="5">
        <v>5</v>
      </c>
      <c r="X13" s="2">
        <v>5</v>
      </c>
      <c r="Y13" s="5">
        <v>3</v>
      </c>
      <c r="Z13" s="5">
        <v>5</v>
      </c>
      <c r="AA13" s="5">
        <v>5</v>
      </c>
      <c r="AB13" s="5">
        <v>5</v>
      </c>
      <c r="AC13" s="5">
        <v>6</v>
      </c>
      <c r="AD13" s="5">
        <v>6</v>
      </c>
      <c r="AE13" s="2">
        <v>6</v>
      </c>
      <c r="AF13" s="5">
        <v>6</v>
      </c>
      <c r="AG13" s="27">
        <v>5</v>
      </c>
      <c r="AH13" s="27">
        <v>5.33</v>
      </c>
      <c r="AI13" s="51">
        <f t="shared" si="0"/>
        <v>5.5</v>
      </c>
      <c r="AJ13" s="51">
        <f t="shared" si="1"/>
        <v>5.5</v>
      </c>
      <c r="AL13" s="51">
        <f t="shared" si="2"/>
        <v>5.333333333333333</v>
      </c>
    </row>
    <row r="14" spans="1:38" x14ac:dyDescent="0.2">
      <c r="A14">
        <v>10</v>
      </c>
      <c r="B14" t="s">
        <v>25</v>
      </c>
      <c r="C14" s="4">
        <v>18721</v>
      </c>
      <c r="D14" s="2">
        <v>47789</v>
      </c>
      <c r="E14" s="5">
        <v>49017</v>
      </c>
      <c r="F14" s="5">
        <v>51196</v>
      </c>
      <c r="G14" s="4">
        <v>1000</v>
      </c>
      <c r="H14" s="11">
        <v>5.34</v>
      </c>
      <c r="I14" s="11">
        <v>1000</v>
      </c>
      <c r="J14" s="18">
        <v>2.09</v>
      </c>
      <c r="K14" s="9">
        <v>1000</v>
      </c>
      <c r="L14" s="17">
        <f t="shared" si="3"/>
        <v>2.040108533773997</v>
      </c>
      <c r="M14" s="2" t="s">
        <v>16</v>
      </c>
      <c r="N14" s="2">
        <v>1000</v>
      </c>
      <c r="O14" s="17">
        <v>1.95</v>
      </c>
      <c r="P14" s="2">
        <v>60</v>
      </c>
      <c r="Q14" s="2" t="s">
        <v>16</v>
      </c>
      <c r="R14" s="5" t="s">
        <v>16</v>
      </c>
      <c r="S14" s="5" t="s">
        <v>16</v>
      </c>
      <c r="T14" s="5" t="s">
        <v>16</v>
      </c>
      <c r="U14" s="4">
        <v>6</v>
      </c>
      <c r="V14" s="5">
        <v>6</v>
      </c>
      <c r="W14" s="5">
        <v>6</v>
      </c>
      <c r="X14" s="2">
        <v>6</v>
      </c>
      <c r="Y14" s="5">
        <v>1</v>
      </c>
      <c r="Z14" s="5">
        <v>4</v>
      </c>
      <c r="AA14" s="5">
        <v>4</v>
      </c>
      <c r="AB14" s="5">
        <v>5</v>
      </c>
      <c r="AC14" s="5">
        <v>1</v>
      </c>
      <c r="AD14" s="5">
        <v>6</v>
      </c>
      <c r="AE14" s="2">
        <v>6</v>
      </c>
      <c r="AF14" s="5">
        <v>6</v>
      </c>
      <c r="AG14" s="27">
        <v>2.67</v>
      </c>
      <c r="AH14" s="27">
        <v>5.33</v>
      </c>
      <c r="AI14" s="51">
        <f t="shared" si="0"/>
        <v>5</v>
      </c>
      <c r="AJ14" s="51">
        <f t="shared" si="1"/>
        <v>5.5</v>
      </c>
      <c r="AK14" t="s">
        <v>131</v>
      </c>
      <c r="AL14" s="51">
        <f t="shared" si="2"/>
        <v>5.666666666666667</v>
      </c>
    </row>
    <row r="15" spans="1:38" s="24" customFormat="1" x14ac:dyDescent="0.2">
      <c r="A15" s="24">
        <v>11</v>
      </c>
      <c r="B15" s="24" t="s">
        <v>52</v>
      </c>
      <c r="C15" s="38">
        <v>96340</v>
      </c>
      <c r="D15" s="21">
        <v>277327</v>
      </c>
      <c r="E15" s="21">
        <v>306065</v>
      </c>
      <c r="F15" s="21">
        <v>318446</v>
      </c>
      <c r="G15" s="38">
        <v>4000</v>
      </c>
      <c r="H15" s="39">
        <v>4.1500000000000004</v>
      </c>
      <c r="I15" s="39">
        <v>4000</v>
      </c>
      <c r="J15" s="39">
        <v>1.44</v>
      </c>
      <c r="K15" s="39">
        <v>6000</v>
      </c>
      <c r="L15" s="26">
        <f t="shared" si="3"/>
        <v>1.9603678957084281</v>
      </c>
      <c r="M15" s="21" t="s">
        <v>16</v>
      </c>
      <c r="N15" s="39">
        <v>6000</v>
      </c>
      <c r="O15" s="26">
        <v>1.88</v>
      </c>
      <c r="P15" s="21">
        <v>90</v>
      </c>
      <c r="Q15" s="21">
        <v>90</v>
      </c>
      <c r="R15" s="21">
        <v>150</v>
      </c>
      <c r="S15" s="21" t="s">
        <v>16</v>
      </c>
      <c r="T15" s="21">
        <v>150</v>
      </c>
      <c r="U15" s="38">
        <v>5</v>
      </c>
      <c r="V15" s="21">
        <v>5</v>
      </c>
      <c r="W15" s="21">
        <v>4</v>
      </c>
      <c r="X15" s="39">
        <v>4</v>
      </c>
      <c r="Y15" s="21">
        <v>2</v>
      </c>
      <c r="Z15" s="21">
        <v>5</v>
      </c>
      <c r="AA15" s="21">
        <v>5</v>
      </c>
      <c r="AB15" s="21">
        <v>5</v>
      </c>
      <c r="AC15" s="21">
        <v>2</v>
      </c>
      <c r="AD15" s="21">
        <v>2</v>
      </c>
      <c r="AE15" s="21">
        <v>3</v>
      </c>
      <c r="AF15" s="21">
        <v>3</v>
      </c>
      <c r="AG15" s="26">
        <v>3</v>
      </c>
      <c r="AH15" s="26">
        <v>4</v>
      </c>
      <c r="AI15" s="51">
        <f t="shared" si="0"/>
        <v>4</v>
      </c>
      <c r="AJ15" s="51">
        <f t="shared" si="1"/>
        <v>4</v>
      </c>
      <c r="AL15" s="51">
        <f t="shared" si="2"/>
        <v>4</v>
      </c>
    </row>
    <row r="16" spans="1:38" s="24" customFormat="1" x14ac:dyDescent="0.2">
      <c r="A16" s="24">
        <v>12</v>
      </c>
      <c r="B16" s="24" t="s">
        <v>27</v>
      </c>
      <c r="C16" s="38">
        <v>95001</v>
      </c>
      <c r="D16" s="21">
        <v>102476</v>
      </c>
      <c r="E16" s="21">
        <v>122320</v>
      </c>
      <c r="F16" s="21">
        <v>111504</v>
      </c>
      <c r="G16" s="38">
        <v>6000</v>
      </c>
      <c r="H16" s="39">
        <v>6.32</v>
      </c>
      <c r="I16" s="39">
        <v>6000</v>
      </c>
      <c r="J16" s="39">
        <v>5.68</v>
      </c>
      <c r="K16" s="39">
        <v>4500</v>
      </c>
      <c r="L16" s="26">
        <f t="shared" si="3"/>
        <v>3.6788750817527793</v>
      </c>
      <c r="M16" s="21" t="s">
        <v>16</v>
      </c>
      <c r="N16" s="39">
        <v>4500</v>
      </c>
      <c r="O16" s="26">
        <v>4.04</v>
      </c>
      <c r="P16" s="21">
        <v>180</v>
      </c>
      <c r="Q16" s="21">
        <v>180</v>
      </c>
      <c r="R16" s="21">
        <v>180</v>
      </c>
      <c r="S16" s="21" t="s">
        <v>16</v>
      </c>
      <c r="T16" s="21">
        <v>180</v>
      </c>
      <c r="U16" s="38">
        <v>4</v>
      </c>
      <c r="V16" s="21">
        <v>4</v>
      </c>
      <c r="W16" s="21">
        <v>4</v>
      </c>
      <c r="X16" s="39">
        <v>5</v>
      </c>
      <c r="Y16" s="21">
        <v>1</v>
      </c>
      <c r="Z16" s="21">
        <v>1</v>
      </c>
      <c r="AA16" s="21">
        <v>3</v>
      </c>
      <c r="AB16" s="21">
        <v>2</v>
      </c>
      <c r="AC16" s="21">
        <v>3</v>
      </c>
      <c r="AD16" s="21">
        <v>3</v>
      </c>
      <c r="AE16" s="21">
        <v>3</v>
      </c>
      <c r="AF16" s="21">
        <v>3</v>
      </c>
      <c r="AG16" s="26">
        <v>2.67</v>
      </c>
      <c r="AH16" s="26">
        <v>2.67</v>
      </c>
      <c r="AI16" s="51">
        <f t="shared" si="0"/>
        <v>3</v>
      </c>
      <c r="AJ16" s="51">
        <f t="shared" si="1"/>
        <v>2.5</v>
      </c>
      <c r="AK16" s="24" t="s">
        <v>130</v>
      </c>
      <c r="AL16" s="51">
        <f t="shared" si="2"/>
        <v>3.3333333333333335</v>
      </c>
    </row>
    <row r="17" spans="1:38" s="24" customFormat="1" x14ac:dyDescent="0.2">
      <c r="A17" s="24">
        <v>13</v>
      </c>
      <c r="B17" s="24" t="s">
        <v>28</v>
      </c>
      <c r="C17" s="38">
        <v>76777</v>
      </c>
      <c r="D17" s="21">
        <v>226280</v>
      </c>
      <c r="E17" s="21">
        <v>254770</v>
      </c>
      <c r="F17" s="21">
        <v>272213</v>
      </c>
      <c r="G17" s="38">
        <v>4000</v>
      </c>
      <c r="H17" s="39">
        <v>5.21</v>
      </c>
      <c r="I17" s="39">
        <v>4000</v>
      </c>
      <c r="J17" s="39">
        <v>1.77</v>
      </c>
      <c r="K17" s="39">
        <v>4000</v>
      </c>
      <c r="L17" s="26">
        <f t="shared" si="3"/>
        <v>1.5700435687090315</v>
      </c>
      <c r="M17" s="21" t="s">
        <v>16</v>
      </c>
      <c r="N17" s="39">
        <v>4000</v>
      </c>
      <c r="O17" s="26">
        <v>1.47</v>
      </c>
      <c r="P17" s="21">
        <v>360</v>
      </c>
      <c r="Q17" s="21">
        <v>360</v>
      </c>
      <c r="R17" s="21">
        <v>360</v>
      </c>
      <c r="S17" s="21" t="s">
        <v>16</v>
      </c>
      <c r="T17" s="21">
        <v>360</v>
      </c>
      <c r="U17" s="38">
        <v>5</v>
      </c>
      <c r="V17" s="21">
        <v>5</v>
      </c>
      <c r="W17" s="21">
        <v>5</v>
      </c>
      <c r="X17" s="39">
        <v>5</v>
      </c>
      <c r="Y17" s="21">
        <v>1</v>
      </c>
      <c r="Z17" s="21">
        <v>5</v>
      </c>
      <c r="AA17" s="21">
        <v>5</v>
      </c>
      <c r="AB17" s="21">
        <v>5</v>
      </c>
      <c r="AC17" s="21">
        <v>6</v>
      </c>
      <c r="AD17" s="21">
        <v>6</v>
      </c>
      <c r="AE17" s="21">
        <v>6</v>
      </c>
      <c r="AF17" s="21">
        <v>6</v>
      </c>
      <c r="AG17" s="26">
        <v>4</v>
      </c>
      <c r="AH17" s="26">
        <v>5.33</v>
      </c>
      <c r="AI17" s="51">
        <f t="shared" si="0"/>
        <v>5.5</v>
      </c>
      <c r="AJ17" s="51">
        <f t="shared" si="1"/>
        <v>5.5</v>
      </c>
      <c r="AL17" s="51">
        <f t="shared" si="2"/>
        <v>5.333333333333333</v>
      </c>
    </row>
    <row r="18" spans="1:38" x14ac:dyDescent="0.2">
      <c r="A18">
        <v>14</v>
      </c>
      <c r="B18" t="s">
        <v>29</v>
      </c>
      <c r="C18" s="4" t="e">
        <v>#N/A</v>
      </c>
      <c r="D18" s="2">
        <v>51019</v>
      </c>
      <c r="E18" s="5">
        <v>52642</v>
      </c>
      <c r="F18" s="5">
        <v>52235</v>
      </c>
      <c r="G18" s="4" t="e">
        <v>#N/A</v>
      </c>
      <c r="H18" s="11" t="e">
        <v>#N/A</v>
      </c>
      <c r="I18" s="11">
        <v>2000</v>
      </c>
      <c r="J18" s="18">
        <v>3.92</v>
      </c>
      <c r="K18" s="18">
        <v>2000</v>
      </c>
      <c r="L18" s="17">
        <f t="shared" si="3"/>
        <v>3.7992477489457088</v>
      </c>
      <c r="M18" s="2" t="s">
        <v>16</v>
      </c>
      <c r="N18" s="18">
        <v>2000</v>
      </c>
      <c r="O18" s="17">
        <v>3.83</v>
      </c>
      <c r="P18" s="5" t="e">
        <v>#N/A</v>
      </c>
      <c r="Q18" s="5">
        <v>360</v>
      </c>
      <c r="R18" s="2">
        <v>360</v>
      </c>
      <c r="S18" s="5" t="s">
        <v>16</v>
      </c>
      <c r="T18" s="5" t="s">
        <v>30</v>
      </c>
      <c r="U18" s="4">
        <v>2</v>
      </c>
      <c r="V18" s="5">
        <v>6</v>
      </c>
      <c r="W18" s="5">
        <v>6</v>
      </c>
      <c r="X18" s="18">
        <v>6</v>
      </c>
      <c r="Y18" s="5">
        <v>2</v>
      </c>
      <c r="Z18" s="5">
        <v>3</v>
      </c>
      <c r="AA18" s="5">
        <v>3</v>
      </c>
      <c r="AB18" s="5">
        <v>3</v>
      </c>
      <c r="AC18" s="5">
        <v>3</v>
      </c>
      <c r="AD18" s="5">
        <v>6</v>
      </c>
      <c r="AE18" s="2">
        <v>6</v>
      </c>
      <c r="AF18" s="5">
        <v>6</v>
      </c>
      <c r="AG18" s="27">
        <v>2.33</v>
      </c>
      <c r="AH18" s="27">
        <v>5</v>
      </c>
      <c r="AI18" s="51">
        <f t="shared" si="0"/>
        <v>4.5</v>
      </c>
      <c r="AJ18" s="51">
        <f t="shared" si="1"/>
        <v>4.5</v>
      </c>
      <c r="AL18" s="51">
        <f t="shared" si="2"/>
        <v>5</v>
      </c>
    </row>
    <row r="19" spans="1:38" s="24" customFormat="1" x14ac:dyDescent="0.2">
      <c r="A19" s="24">
        <v>15</v>
      </c>
      <c r="B19" s="24" t="s">
        <v>31</v>
      </c>
      <c r="C19" s="38">
        <v>41817</v>
      </c>
      <c r="D19" s="21">
        <v>123940</v>
      </c>
      <c r="E19" s="21">
        <v>134459</v>
      </c>
      <c r="F19" s="21">
        <v>137629</v>
      </c>
      <c r="G19" s="38">
        <v>3000</v>
      </c>
      <c r="H19" s="39">
        <v>7.17</v>
      </c>
      <c r="I19" s="39">
        <v>3000</v>
      </c>
      <c r="J19" s="39">
        <v>2.42</v>
      </c>
      <c r="K19" s="39">
        <v>3000</v>
      </c>
      <c r="L19" s="26">
        <f t="shared" si="3"/>
        <v>2.2311634029704219</v>
      </c>
      <c r="M19" s="21" t="s">
        <v>16</v>
      </c>
      <c r="N19" s="39">
        <v>3000</v>
      </c>
      <c r="O19" s="26">
        <v>2.1800000000000002</v>
      </c>
      <c r="P19" s="21">
        <v>360</v>
      </c>
      <c r="Q19" s="21">
        <v>360</v>
      </c>
      <c r="R19" s="21">
        <v>360</v>
      </c>
      <c r="S19" s="21" t="s">
        <v>16</v>
      </c>
      <c r="T19" s="21" t="s">
        <v>30</v>
      </c>
      <c r="U19" s="38">
        <v>5</v>
      </c>
      <c r="V19" s="21">
        <v>5</v>
      </c>
      <c r="W19" s="21">
        <v>5</v>
      </c>
      <c r="X19" s="39">
        <v>5</v>
      </c>
      <c r="Y19" s="21">
        <v>1</v>
      </c>
      <c r="Z19" s="21">
        <v>4</v>
      </c>
      <c r="AA19" s="21">
        <v>4</v>
      </c>
      <c r="AB19" s="21">
        <v>4</v>
      </c>
      <c r="AC19" s="21">
        <v>6</v>
      </c>
      <c r="AD19" s="21">
        <v>6</v>
      </c>
      <c r="AE19" s="21">
        <v>6</v>
      </c>
      <c r="AF19" s="21">
        <v>6</v>
      </c>
      <c r="AG19" s="26">
        <v>4</v>
      </c>
      <c r="AH19" s="26">
        <v>5</v>
      </c>
      <c r="AI19" s="51">
        <f t="shared" si="0"/>
        <v>5</v>
      </c>
      <c r="AJ19" s="51">
        <f t="shared" si="1"/>
        <v>5</v>
      </c>
      <c r="AL19" s="51">
        <f t="shared" si="2"/>
        <v>5</v>
      </c>
    </row>
    <row r="20" spans="1:38" s="24" customFormat="1" x14ac:dyDescent="0.2">
      <c r="A20" s="24">
        <v>16</v>
      </c>
      <c r="B20" s="24" t="s">
        <v>32</v>
      </c>
      <c r="C20" s="38">
        <v>171490</v>
      </c>
      <c r="D20" s="21">
        <v>206644</v>
      </c>
      <c r="E20" s="21">
        <v>236294</v>
      </c>
      <c r="F20" s="21">
        <v>251216</v>
      </c>
      <c r="G20" s="38">
        <v>10000</v>
      </c>
      <c r="H20" s="39">
        <v>5.83</v>
      </c>
      <c r="I20" s="39">
        <v>10000</v>
      </c>
      <c r="J20" s="39">
        <v>4.84</v>
      </c>
      <c r="K20" s="39">
        <v>10000</v>
      </c>
      <c r="L20" s="26">
        <f t="shared" si="3"/>
        <v>4.2320160478048532</v>
      </c>
      <c r="M20" s="21" t="s">
        <v>53</v>
      </c>
      <c r="N20" s="25">
        <v>7536</v>
      </c>
      <c r="O20" s="26">
        <v>3</v>
      </c>
      <c r="P20" s="21">
        <v>90</v>
      </c>
      <c r="Q20" s="21">
        <v>120</v>
      </c>
      <c r="R20" s="21">
        <v>120</v>
      </c>
      <c r="S20" s="21" t="s">
        <v>16</v>
      </c>
      <c r="T20" s="21">
        <v>120</v>
      </c>
      <c r="U20" s="38">
        <v>2</v>
      </c>
      <c r="V20" s="21">
        <v>2</v>
      </c>
      <c r="W20" s="21">
        <v>2</v>
      </c>
      <c r="X20" s="25">
        <v>3</v>
      </c>
      <c r="Y20" s="21">
        <v>1</v>
      </c>
      <c r="Z20" s="21">
        <v>2</v>
      </c>
      <c r="AA20" s="21">
        <v>2</v>
      </c>
      <c r="AB20" s="21">
        <v>3</v>
      </c>
      <c r="AC20" s="21">
        <v>2</v>
      </c>
      <c r="AD20" s="21">
        <v>2</v>
      </c>
      <c r="AE20" s="21">
        <v>2</v>
      </c>
      <c r="AF20" s="21">
        <v>2</v>
      </c>
      <c r="AG20" s="26">
        <v>1.67</v>
      </c>
      <c r="AH20" s="26">
        <v>2</v>
      </c>
      <c r="AI20" s="51">
        <f t="shared" si="0"/>
        <v>2</v>
      </c>
      <c r="AJ20" s="51">
        <f t="shared" si="1"/>
        <v>2.5</v>
      </c>
      <c r="AK20" s="24" t="s">
        <v>130</v>
      </c>
      <c r="AL20" s="51">
        <f t="shared" si="2"/>
        <v>2.6666666666666665</v>
      </c>
    </row>
    <row r="21" spans="1:38" x14ac:dyDescent="0.2">
      <c r="A21">
        <v>17</v>
      </c>
      <c r="B21" t="s">
        <v>34</v>
      </c>
      <c r="C21" s="4">
        <v>51113</v>
      </c>
      <c r="D21" s="2">
        <v>150899</v>
      </c>
      <c r="E21" s="5">
        <v>180715</v>
      </c>
      <c r="F21" s="5">
        <v>196710</v>
      </c>
      <c r="G21" s="4">
        <v>6000</v>
      </c>
      <c r="H21" s="11">
        <v>11.74</v>
      </c>
      <c r="I21" s="11">
        <v>6000</v>
      </c>
      <c r="J21" s="18">
        <v>3.98</v>
      </c>
      <c r="K21" s="18">
        <v>6000</v>
      </c>
      <c r="L21" s="17">
        <f t="shared" si="3"/>
        <v>3.3201449796641116</v>
      </c>
      <c r="M21" s="2" t="s">
        <v>16</v>
      </c>
      <c r="N21" s="2">
        <v>6000</v>
      </c>
      <c r="O21" s="17">
        <v>3.05</v>
      </c>
      <c r="P21" s="2">
        <v>90</v>
      </c>
      <c r="Q21" s="5">
        <v>90</v>
      </c>
      <c r="R21" s="5">
        <v>90</v>
      </c>
      <c r="S21" s="5" t="s">
        <v>16</v>
      </c>
      <c r="T21" s="5">
        <v>90</v>
      </c>
      <c r="U21" s="4">
        <v>4</v>
      </c>
      <c r="V21" s="5">
        <v>4</v>
      </c>
      <c r="W21" s="5">
        <v>4</v>
      </c>
      <c r="X21" s="2">
        <v>4</v>
      </c>
      <c r="Y21" s="5">
        <v>1</v>
      </c>
      <c r="Z21" s="5">
        <v>3</v>
      </c>
      <c r="AA21" s="5">
        <v>3</v>
      </c>
      <c r="AB21" s="5">
        <v>3</v>
      </c>
      <c r="AC21" s="5">
        <v>2</v>
      </c>
      <c r="AD21" s="5">
        <v>2</v>
      </c>
      <c r="AE21" s="2">
        <v>2</v>
      </c>
      <c r="AF21" s="5">
        <v>2</v>
      </c>
      <c r="AG21" s="27">
        <v>2.33</v>
      </c>
      <c r="AH21" s="27">
        <v>3</v>
      </c>
      <c r="AI21" s="51">
        <f t="shared" si="0"/>
        <v>2.5</v>
      </c>
      <c r="AJ21" s="51">
        <f t="shared" si="1"/>
        <v>2.5</v>
      </c>
      <c r="AL21" s="51">
        <f t="shared" si="2"/>
        <v>3</v>
      </c>
    </row>
    <row r="22" spans="1:38" x14ac:dyDescent="0.2">
      <c r="A22">
        <v>18</v>
      </c>
      <c r="B22" t="s">
        <v>35</v>
      </c>
      <c r="C22" s="4">
        <v>149505</v>
      </c>
      <c r="D22" s="2">
        <v>125090</v>
      </c>
      <c r="E22" s="5">
        <v>113666</v>
      </c>
      <c r="F22" s="5">
        <v>113979</v>
      </c>
      <c r="G22" s="4">
        <v>2000</v>
      </c>
      <c r="H22" s="11">
        <v>1.34</v>
      </c>
      <c r="I22" s="11">
        <v>4000</v>
      </c>
      <c r="J22" s="18">
        <v>3.2</v>
      </c>
      <c r="K22" s="18">
        <v>3000</v>
      </c>
      <c r="L22" s="17">
        <f t="shared" si="3"/>
        <v>2.6393116675171115</v>
      </c>
      <c r="M22" s="2" t="s">
        <v>16</v>
      </c>
      <c r="N22" s="18">
        <v>3000</v>
      </c>
      <c r="O22" s="17">
        <v>2.63</v>
      </c>
      <c r="P22" s="2" t="s">
        <v>16</v>
      </c>
      <c r="Q22" s="2" t="s">
        <v>16</v>
      </c>
      <c r="R22" s="5">
        <v>540</v>
      </c>
      <c r="S22" s="5" t="s">
        <v>16</v>
      </c>
      <c r="T22" s="5">
        <v>540</v>
      </c>
      <c r="U22" s="4">
        <v>6</v>
      </c>
      <c r="V22" s="5">
        <v>5</v>
      </c>
      <c r="W22" s="5">
        <v>5</v>
      </c>
      <c r="X22" s="18">
        <v>5</v>
      </c>
      <c r="Y22" s="5">
        <v>5</v>
      </c>
      <c r="Z22" s="5">
        <v>3</v>
      </c>
      <c r="AA22" s="5">
        <v>4</v>
      </c>
      <c r="AB22" s="5">
        <v>4</v>
      </c>
      <c r="AC22" s="5">
        <v>6</v>
      </c>
      <c r="AD22" s="5">
        <v>6</v>
      </c>
      <c r="AE22" s="2">
        <v>6</v>
      </c>
      <c r="AF22" s="5">
        <v>6</v>
      </c>
      <c r="AG22" s="27">
        <v>5.67</v>
      </c>
      <c r="AH22" s="27">
        <v>4.67</v>
      </c>
      <c r="AI22" s="51">
        <f t="shared" si="0"/>
        <v>5</v>
      </c>
      <c r="AJ22" s="51">
        <f t="shared" si="1"/>
        <v>5</v>
      </c>
      <c r="AL22" s="51">
        <f t="shared" si="2"/>
        <v>5</v>
      </c>
    </row>
    <row r="23" spans="1:38" x14ac:dyDescent="0.2">
      <c r="A23">
        <v>19</v>
      </c>
      <c r="B23" t="s">
        <v>36</v>
      </c>
      <c r="C23" s="4">
        <v>108208</v>
      </c>
      <c r="D23" s="2">
        <v>172873</v>
      </c>
      <c r="E23" s="5">
        <v>185737</v>
      </c>
      <c r="F23" s="5">
        <v>188192</v>
      </c>
      <c r="G23" s="4">
        <v>1500</v>
      </c>
      <c r="H23" s="11">
        <v>1.39</v>
      </c>
      <c r="I23" s="11">
        <v>1500</v>
      </c>
      <c r="J23" s="18">
        <v>0.87</v>
      </c>
      <c r="K23" s="9">
        <v>1500</v>
      </c>
      <c r="L23" s="17">
        <f t="shared" si="3"/>
        <v>0.80759353279098944</v>
      </c>
      <c r="M23" s="2" t="s">
        <v>16</v>
      </c>
      <c r="N23" s="2">
        <v>1500</v>
      </c>
      <c r="O23" s="17">
        <v>0.8</v>
      </c>
      <c r="P23" s="2" t="s">
        <v>16</v>
      </c>
      <c r="Q23" s="2" t="s">
        <v>16</v>
      </c>
      <c r="R23" s="5" t="s">
        <v>16</v>
      </c>
      <c r="S23" s="5" t="s">
        <v>16</v>
      </c>
      <c r="T23" s="5" t="s">
        <v>16</v>
      </c>
      <c r="U23" s="4">
        <v>6</v>
      </c>
      <c r="V23" s="5">
        <v>6</v>
      </c>
      <c r="W23" s="5">
        <v>6</v>
      </c>
      <c r="X23" s="2">
        <v>6</v>
      </c>
      <c r="Y23" s="5">
        <v>5</v>
      </c>
      <c r="Z23" s="5">
        <v>6</v>
      </c>
      <c r="AA23" s="5">
        <v>6</v>
      </c>
      <c r="AB23" s="5">
        <v>6</v>
      </c>
      <c r="AC23" s="5">
        <v>6</v>
      </c>
      <c r="AD23" s="5">
        <v>6</v>
      </c>
      <c r="AE23" s="2">
        <v>6</v>
      </c>
      <c r="AF23" s="5">
        <v>6</v>
      </c>
      <c r="AG23" s="27">
        <v>5.67</v>
      </c>
      <c r="AH23" s="27">
        <v>6</v>
      </c>
      <c r="AI23" s="51">
        <f t="shared" si="0"/>
        <v>6</v>
      </c>
      <c r="AJ23" s="51">
        <f t="shared" si="1"/>
        <v>6</v>
      </c>
      <c r="AL23" s="51">
        <f t="shared" si="2"/>
        <v>6</v>
      </c>
    </row>
    <row r="24" spans="1:38" x14ac:dyDescent="0.2">
      <c r="A24">
        <v>20</v>
      </c>
      <c r="B24" t="s">
        <v>37</v>
      </c>
      <c r="C24" s="4">
        <v>277763</v>
      </c>
      <c r="D24" s="2">
        <v>675533</v>
      </c>
      <c r="E24" s="5">
        <v>707615</v>
      </c>
      <c r="F24" s="5">
        <v>730450</v>
      </c>
      <c r="G24" s="4">
        <v>12000</v>
      </c>
      <c r="H24" s="11">
        <v>4.32</v>
      </c>
      <c r="I24" s="11">
        <v>15000</v>
      </c>
      <c r="J24" s="18">
        <v>2.2200000000000002</v>
      </c>
      <c r="K24" s="18">
        <v>15000</v>
      </c>
      <c r="L24" s="17">
        <f t="shared" si="3"/>
        <v>2.1197967821484847</v>
      </c>
      <c r="M24" s="2" t="s">
        <v>16</v>
      </c>
      <c r="N24" s="2">
        <v>15000</v>
      </c>
      <c r="O24" s="17">
        <v>2.0499999999999998</v>
      </c>
      <c r="P24" s="2">
        <v>180</v>
      </c>
      <c r="Q24" s="5">
        <v>180</v>
      </c>
      <c r="R24" s="5">
        <v>180</v>
      </c>
      <c r="S24" s="5" t="s">
        <v>16</v>
      </c>
      <c r="T24" s="5">
        <v>180</v>
      </c>
      <c r="U24" s="4">
        <v>2</v>
      </c>
      <c r="V24" s="5">
        <v>1</v>
      </c>
      <c r="W24" s="5">
        <v>1</v>
      </c>
      <c r="X24" s="2">
        <v>1</v>
      </c>
      <c r="Y24" s="5">
        <v>2</v>
      </c>
      <c r="Z24" s="5">
        <v>4</v>
      </c>
      <c r="AA24" s="5">
        <v>4</v>
      </c>
      <c r="AB24" s="5">
        <v>4</v>
      </c>
      <c r="AC24" s="5">
        <v>3</v>
      </c>
      <c r="AD24" s="5">
        <v>3</v>
      </c>
      <c r="AE24" s="2">
        <v>3</v>
      </c>
      <c r="AF24" s="5">
        <v>3</v>
      </c>
      <c r="AG24" s="27">
        <v>2.33</v>
      </c>
      <c r="AH24" s="27">
        <v>2.67</v>
      </c>
      <c r="AI24" s="51">
        <f t="shared" si="0"/>
        <v>3.5</v>
      </c>
      <c r="AJ24" s="51">
        <f t="shared" si="1"/>
        <v>3.5</v>
      </c>
      <c r="AL24" s="51">
        <f t="shared" si="2"/>
        <v>2.6666666666666665</v>
      </c>
    </row>
    <row r="25" spans="1:38" x14ac:dyDescent="0.2">
      <c r="A25">
        <v>21</v>
      </c>
      <c r="B25" t="s">
        <v>38</v>
      </c>
      <c r="C25" s="4">
        <v>107570</v>
      </c>
      <c r="D25" s="2">
        <v>339338</v>
      </c>
      <c r="E25" s="5">
        <v>391210</v>
      </c>
      <c r="F25" s="65">
        <v>415963</v>
      </c>
      <c r="G25" s="4">
        <v>5000</v>
      </c>
      <c r="H25" s="11">
        <v>4.6500000000000004</v>
      </c>
      <c r="I25" s="11">
        <v>3000</v>
      </c>
      <c r="J25" s="18">
        <v>0.88</v>
      </c>
      <c r="K25" s="18">
        <v>3000</v>
      </c>
      <c r="L25" s="17">
        <f t="shared" si="3"/>
        <v>0.76685156309910274</v>
      </c>
      <c r="M25" s="2" t="s">
        <v>16</v>
      </c>
      <c r="N25" s="18">
        <v>3000</v>
      </c>
      <c r="O25" s="17">
        <v>0.72</v>
      </c>
      <c r="P25" s="2" t="s">
        <v>16</v>
      </c>
      <c r="Q25" s="5">
        <v>360</v>
      </c>
      <c r="R25" s="5">
        <v>360</v>
      </c>
      <c r="S25" s="5" t="s">
        <v>16</v>
      </c>
      <c r="T25" s="5" t="s">
        <v>30</v>
      </c>
      <c r="U25" s="4">
        <v>4</v>
      </c>
      <c r="V25" s="5">
        <v>5</v>
      </c>
      <c r="W25" s="5">
        <v>5</v>
      </c>
      <c r="X25" s="18">
        <v>5</v>
      </c>
      <c r="Y25" s="5">
        <v>2</v>
      </c>
      <c r="Z25" s="5">
        <v>6</v>
      </c>
      <c r="AA25" s="5">
        <v>6</v>
      </c>
      <c r="AB25" s="5">
        <v>6</v>
      </c>
      <c r="AC25" s="5">
        <v>6</v>
      </c>
      <c r="AD25" s="5">
        <v>6</v>
      </c>
      <c r="AE25" s="2">
        <v>6</v>
      </c>
      <c r="AF25" s="5">
        <v>6</v>
      </c>
      <c r="AG25" s="27">
        <v>4</v>
      </c>
      <c r="AH25" s="27">
        <v>5.67</v>
      </c>
      <c r="AI25" s="51">
        <f t="shared" si="0"/>
        <v>6</v>
      </c>
      <c r="AJ25" s="51">
        <f t="shared" si="1"/>
        <v>6</v>
      </c>
      <c r="AL25" s="51">
        <f t="shared" si="2"/>
        <v>5.666666666666667</v>
      </c>
    </row>
    <row r="26" spans="1:38" s="1" customFormat="1" x14ac:dyDescent="0.2">
      <c r="A26" s="1">
        <v>22</v>
      </c>
      <c r="B26" s="1" t="s">
        <v>39</v>
      </c>
      <c r="C26" s="6" t="e">
        <v>#N/A</v>
      </c>
      <c r="D26" s="5" t="e">
        <v>#N/A</v>
      </c>
      <c r="E26" s="5">
        <v>24783</v>
      </c>
      <c r="F26" s="65">
        <v>26286</v>
      </c>
      <c r="G26" s="6" t="e">
        <v>#N/A</v>
      </c>
      <c r="H26" s="18" t="e">
        <v>#N/A</v>
      </c>
      <c r="I26" s="18" t="e">
        <v>#N/A</v>
      </c>
      <c r="J26" s="18" t="e">
        <v>#N/A</v>
      </c>
      <c r="K26" s="18">
        <v>500</v>
      </c>
      <c r="L26" s="17">
        <f>SUM(100/E26*K26)</f>
        <v>2.017512004196425</v>
      </c>
      <c r="M26" s="5" t="s">
        <v>16</v>
      </c>
      <c r="N26" s="18">
        <v>500</v>
      </c>
      <c r="O26" s="17">
        <v>1.9</v>
      </c>
      <c r="P26" s="5" t="e">
        <v>#N/A</v>
      </c>
      <c r="Q26" s="5" t="e">
        <v>#N/A</v>
      </c>
      <c r="R26" s="5" t="s">
        <v>16</v>
      </c>
      <c r="S26" s="5" t="s">
        <v>16</v>
      </c>
      <c r="T26" s="5" t="s">
        <v>16</v>
      </c>
      <c r="U26" s="6" t="e">
        <v>#N/A</v>
      </c>
      <c r="V26" s="5" t="e">
        <v>#N/A</v>
      </c>
      <c r="W26" s="5">
        <v>6</v>
      </c>
      <c r="X26" s="18">
        <v>6</v>
      </c>
      <c r="Y26" s="5" t="e">
        <v>#N/A</v>
      </c>
      <c r="Z26" s="5" t="e">
        <v>#N/A</v>
      </c>
      <c r="AA26" s="5">
        <v>4</v>
      </c>
      <c r="AB26" s="5">
        <v>5</v>
      </c>
      <c r="AC26" s="5" t="e">
        <v>#N/A</v>
      </c>
      <c r="AD26" s="5" t="e">
        <v>#N/A</v>
      </c>
      <c r="AE26" s="5">
        <v>6</v>
      </c>
      <c r="AF26" s="5">
        <v>6</v>
      </c>
      <c r="AG26" s="27" t="e">
        <v>#N/A</v>
      </c>
      <c r="AH26" s="27" t="e">
        <v>#N/A</v>
      </c>
      <c r="AI26" s="51">
        <f t="shared" si="0"/>
        <v>5</v>
      </c>
      <c r="AJ26" s="51">
        <f t="shared" si="1"/>
        <v>5.5</v>
      </c>
      <c r="AK26" s="1" t="s">
        <v>130</v>
      </c>
      <c r="AL26" s="51">
        <f t="shared" si="2"/>
        <v>5.666666666666667</v>
      </c>
    </row>
    <row r="27" spans="1:38" s="24" customFormat="1" x14ac:dyDescent="0.2">
      <c r="A27" s="24">
        <v>23</v>
      </c>
      <c r="B27" s="24" t="s">
        <v>40</v>
      </c>
      <c r="C27" s="38" t="e">
        <v>#N/A</v>
      </c>
      <c r="D27" s="21" t="e">
        <v>#N/A</v>
      </c>
      <c r="E27" s="21">
        <v>30039</v>
      </c>
      <c r="F27" s="21">
        <v>30941</v>
      </c>
      <c r="G27" s="38" t="e">
        <v>#N/A</v>
      </c>
      <c r="H27" s="39" t="e">
        <v>#N/A</v>
      </c>
      <c r="I27" s="39" t="e">
        <v>#N/A</v>
      </c>
      <c r="J27" s="39" t="e">
        <v>#N/A</v>
      </c>
      <c r="K27" s="39">
        <v>250</v>
      </c>
      <c r="L27" s="26">
        <f t="shared" si="3"/>
        <v>0.83225140650487694</v>
      </c>
      <c r="M27" s="21" t="s">
        <v>16</v>
      </c>
      <c r="N27" s="39">
        <v>250</v>
      </c>
      <c r="O27" s="26">
        <v>0.81</v>
      </c>
      <c r="P27" s="21" t="e">
        <v>#N/A</v>
      </c>
      <c r="Q27" s="21" t="e">
        <v>#N/A</v>
      </c>
      <c r="R27" s="21">
        <v>60</v>
      </c>
      <c r="S27" s="21" t="s">
        <v>16</v>
      </c>
      <c r="T27" s="21">
        <v>60</v>
      </c>
      <c r="U27" s="38" t="e">
        <v>#N/A</v>
      </c>
      <c r="V27" s="21" t="e">
        <v>#N/A</v>
      </c>
      <c r="W27" s="21">
        <v>6</v>
      </c>
      <c r="X27" s="39">
        <v>6</v>
      </c>
      <c r="Y27" s="21" t="e">
        <v>#N/A</v>
      </c>
      <c r="Z27" s="21" t="e">
        <v>#N/A</v>
      </c>
      <c r="AA27" s="21">
        <v>6</v>
      </c>
      <c r="AB27" s="21">
        <v>6</v>
      </c>
      <c r="AC27" s="21" t="e">
        <v>#N/A</v>
      </c>
      <c r="AD27" s="21" t="e">
        <v>#N/A</v>
      </c>
      <c r="AE27" s="21">
        <v>1</v>
      </c>
      <c r="AF27" s="21">
        <v>1</v>
      </c>
      <c r="AG27" s="26" t="e">
        <v>#N/A</v>
      </c>
      <c r="AH27" s="26" t="e">
        <v>#N/A</v>
      </c>
      <c r="AI27" s="51">
        <f t="shared" si="0"/>
        <v>3.5</v>
      </c>
      <c r="AJ27" s="51">
        <f t="shared" si="1"/>
        <v>3.5</v>
      </c>
      <c r="AL27" s="51">
        <f t="shared" si="2"/>
        <v>4.333333333333333</v>
      </c>
    </row>
    <row r="28" spans="1:38" s="1" customFormat="1" x14ac:dyDescent="0.2">
      <c r="A28" s="1">
        <v>24</v>
      </c>
      <c r="B28" s="1" t="s">
        <v>41</v>
      </c>
      <c r="C28" s="6" t="e">
        <v>#N/A</v>
      </c>
      <c r="D28" s="5" t="e">
        <v>#N/A</v>
      </c>
      <c r="E28" s="5">
        <v>37442</v>
      </c>
      <c r="F28" s="5">
        <v>38665</v>
      </c>
      <c r="G28" s="6" t="e">
        <v>#N/A</v>
      </c>
      <c r="H28" s="18" t="e">
        <v>#N/A</v>
      </c>
      <c r="I28" s="18" t="e">
        <v>#N/A</v>
      </c>
      <c r="J28" s="18" t="e">
        <v>#N/A</v>
      </c>
      <c r="K28" s="18">
        <v>300</v>
      </c>
      <c r="L28" s="17">
        <f t="shared" si="3"/>
        <v>0.80123925004006202</v>
      </c>
      <c r="M28" s="5" t="s">
        <v>16</v>
      </c>
      <c r="N28" s="5">
        <v>300</v>
      </c>
      <c r="O28" s="17">
        <v>0.78</v>
      </c>
      <c r="P28" s="5" t="e">
        <v>#N/A</v>
      </c>
      <c r="Q28" s="5" t="e">
        <v>#N/A</v>
      </c>
      <c r="R28" s="5" t="s">
        <v>16</v>
      </c>
      <c r="S28" s="5" t="s">
        <v>16</v>
      </c>
      <c r="T28" s="5" t="s">
        <v>16</v>
      </c>
      <c r="U28" s="6" t="e">
        <v>#N/A</v>
      </c>
      <c r="V28" s="5" t="e">
        <v>#N/A</v>
      </c>
      <c r="W28" s="5">
        <v>6</v>
      </c>
      <c r="X28" s="5">
        <v>6</v>
      </c>
      <c r="Y28" s="5" t="e">
        <v>#N/A</v>
      </c>
      <c r="Z28" s="5" t="e">
        <v>#N/A</v>
      </c>
      <c r="AA28" s="5">
        <v>6</v>
      </c>
      <c r="AB28" s="5">
        <v>6</v>
      </c>
      <c r="AC28" s="5" t="e">
        <v>#N/A</v>
      </c>
      <c r="AD28" s="5" t="e">
        <v>#N/A</v>
      </c>
      <c r="AE28" s="5">
        <v>6</v>
      </c>
      <c r="AF28" s="5">
        <v>6</v>
      </c>
      <c r="AG28" s="27" t="e">
        <v>#N/A</v>
      </c>
      <c r="AH28" s="27" t="e">
        <v>#N/A</v>
      </c>
      <c r="AI28" s="51">
        <f t="shared" si="0"/>
        <v>6</v>
      </c>
      <c r="AJ28" s="51">
        <f t="shared" si="1"/>
        <v>6</v>
      </c>
      <c r="AL28" s="51">
        <f t="shared" si="2"/>
        <v>6</v>
      </c>
    </row>
    <row r="29" spans="1:38" x14ac:dyDescent="0.2">
      <c r="A29">
        <v>25</v>
      </c>
      <c r="B29" t="s">
        <v>42</v>
      </c>
      <c r="E29">
        <v>11267</v>
      </c>
      <c r="F29">
        <v>11669</v>
      </c>
      <c r="K29">
        <v>1</v>
      </c>
      <c r="L29">
        <v>8.8999999999999999E-3</v>
      </c>
      <c r="N29">
        <v>1</v>
      </c>
      <c r="O29">
        <v>8.6E-3</v>
      </c>
      <c r="R29" t="s">
        <v>16</v>
      </c>
      <c r="T29" t="s">
        <v>16</v>
      </c>
      <c r="W29" s="5">
        <v>6</v>
      </c>
      <c r="X29">
        <v>6</v>
      </c>
      <c r="AA29" s="5">
        <v>6</v>
      </c>
      <c r="AB29">
        <v>6</v>
      </c>
      <c r="AE29" s="5">
        <v>6</v>
      </c>
      <c r="AF29">
        <v>6</v>
      </c>
      <c r="AI29" s="51">
        <f t="shared" si="0"/>
        <v>6</v>
      </c>
      <c r="AJ29" s="51">
        <f t="shared" si="1"/>
        <v>6</v>
      </c>
      <c r="AL29" s="51">
        <f t="shared" si="2"/>
        <v>6</v>
      </c>
    </row>
    <row r="30" spans="1:38" x14ac:dyDescent="0.2">
      <c r="A30">
        <v>26</v>
      </c>
      <c r="B30" t="s">
        <v>54</v>
      </c>
      <c r="E30">
        <v>25952</v>
      </c>
      <c r="F30">
        <v>26318</v>
      </c>
      <c r="K30">
        <v>1</v>
      </c>
      <c r="L30">
        <v>3.8999999999999998E-3</v>
      </c>
      <c r="N30">
        <v>1</v>
      </c>
      <c r="O30">
        <v>3.8E-3</v>
      </c>
      <c r="R30" t="s">
        <v>16</v>
      </c>
      <c r="T30" t="s">
        <v>16</v>
      </c>
      <c r="W30" s="5">
        <v>6</v>
      </c>
      <c r="X30">
        <v>6</v>
      </c>
      <c r="AA30" s="5">
        <v>6</v>
      </c>
      <c r="AB30">
        <v>6</v>
      </c>
      <c r="AE30" s="5">
        <v>6</v>
      </c>
      <c r="AF30">
        <v>6</v>
      </c>
      <c r="AI30" s="51">
        <f t="shared" si="0"/>
        <v>6</v>
      </c>
      <c r="AJ30" s="51">
        <f t="shared" si="1"/>
        <v>6</v>
      </c>
      <c r="AL30" s="51">
        <f t="shared" si="2"/>
        <v>6</v>
      </c>
    </row>
    <row r="31" spans="1:38" x14ac:dyDescent="0.2">
      <c r="B31" s="23"/>
      <c r="C31" s="23"/>
      <c r="D31" s="22"/>
      <c r="E31" s="22"/>
      <c r="F31" s="22"/>
      <c r="G31" s="22"/>
      <c r="H31" s="22"/>
      <c r="I31" s="22"/>
      <c r="J31" s="22"/>
      <c r="K31" s="22"/>
      <c r="L31" s="22"/>
      <c r="M31" s="22"/>
      <c r="N31" s="22"/>
      <c r="O31" s="22"/>
      <c r="P31" s="22"/>
      <c r="Q31" s="22"/>
      <c r="R31" s="22"/>
      <c r="S31" s="22"/>
      <c r="T31" s="22"/>
      <c r="U31" s="10"/>
      <c r="V31" s="22"/>
      <c r="W31" s="22"/>
      <c r="X31" s="22"/>
      <c r="Y31" s="22"/>
      <c r="Z31" s="22"/>
      <c r="AA31" s="22"/>
      <c r="AB31" s="22"/>
      <c r="AC31" s="22"/>
      <c r="AD31" s="22"/>
      <c r="AE31" s="22"/>
      <c r="AF31" s="22"/>
      <c r="AG31" s="22"/>
      <c r="AH31" s="22"/>
      <c r="AI31" s="22"/>
      <c r="AJ31" s="22"/>
      <c r="AK31" s="22"/>
    </row>
    <row r="32" spans="1:38" x14ac:dyDescent="0.2">
      <c r="B32" s="73"/>
      <c r="C32" s="73"/>
      <c r="D32" s="73"/>
      <c r="E32" s="73"/>
      <c r="F32" s="73"/>
      <c r="G32" s="73"/>
      <c r="H32" s="73"/>
      <c r="I32" s="73"/>
      <c r="J32" s="73"/>
      <c r="K32" s="73"/>
      <c r="L32" s="73"/>
      <c r="M32" s="73"/>
      <c r="N32" s="73"/>
      <c r="O32" s="73"/>
      <c r="P32" s="73"/>
      <c r="Q32" s="73"/>
      <c r="R32" s="73"/>
      <c r="S32" s="73"/>
      <c r="T32" s="73"/>
      <c r="U32" s="10"/>
      <c r="V32" s="22"/>
      <c r="W32" s="22"/>
      <c r="X32" s="22"/>
      <c r="Y32" s="22"/>
      <c r="Z32" s="22"/>
      <c r="AA32" s="22"/>
      <c r="AB32" s="22"/>
      <c r="AC32" s="22"/>
      <c r="AD32" s="22"/>
      <c r="AE32" s="22"/>
      <c r="AF32" s="22"/>
      <c r="AG32" s="22"/>
      <c r="AH32" s="22"/>
      <c r="AI32" s="22"/>
      <c r="AJ32" s="22"/>
      <c r="AK32" s="22"/>
    </row>
    <row r="33" spans="1:42" s="24" customFormat="1" x14ac:dyDescent="0.2">
      <c r="A33" s="24" t="s">
        <v>55</v>
      </c>
      <c r="B33" s="114"/>
      <c r="C33" s="114"/>
      <c r="D33" s="114"/>
      <c r="E33" s="114"/>
      <c r="F33" s="114"/>
      <c r="G33" s="114"/>
      <c r="H33" s="115"/>
      <c r="I33" s="115"/>
      <c r="J33" s="115"/>
      <c r="K33" s="115"/>
      <c r="L33" s="115"/>
      <c r="M33" s="115"/>
      <c r="N33" s="115"/>
      <c r="O33" s="115"/>
      <c r="P33" s="115"/>
      <c r="Q33" s="115"/>
      <c r="R33" s="115"/>
      <c r="S33" s="115"/>
      <c r="T33" s="115"/>
      <c r="U33" s="116"/>
      <c r="V33" s="114"/>
      <c r="W33" s="114"/>
      <c r="X33" s="114"/>
      <c r="Y33" s="114"/>
      <c r="Z33" s="114"/>
      <c r="AA33" s="114"/>
      <c r="AB33" s="114"/>
      <c r="AC33" s="114"/>
      <c r="AD33" s="114"/>
      <c r="AE33" s="114"/>
      <c r="AF33" s="114"/>
      <c r="AG33" s="114"/>
      <c r="AH33" s="114"/>
      <c r="AI33" s="114"/>
      <c r="AJ33" s="114"/>
      <c r="AK33" s="114"/>
    </row>
    <row r="34" spans="1:42" x14ac:dyDescent="0.2">
      <c r="B34" s="73"/>
      <c r="C34" s="73"/>
      <c r="D34" s="73"/>
      <c r="E34" s="73"/>
      <c r="F34" s="73"/>
      <c r="G34" s="73"/>
      <c r="H34" s="73"/>
      <c r="I34" s="22"/>
      <c r="J34" s="22"/>
      <c r="K34" s="22"/>
      <c r="L34" s="22"/>
      <c r="M34" s="22"/>
      <c r="N34" s="22"/>
      <c r="O34" s="22"/>
      <c r="P34" s="22"/>
      <c r="Q34" s="22"/>
      <c r="R34" s="22"/>
      <c r="S34" s="22"/>
      <c r="T34" s="22"/>
      <c r="U34" s="10"/>
      <c r="V34" s="22"/>
      <c r="W34" s="22"/>
      <c r="X34" s="22"/>
      <c r="Y34" s="22"/>
      <c r="Z34" s="22"/>
      <c r="AA34" s="22"/>
      <c r="AB34" s="22"/>
      <c r="AC34" s="22"/>
      <c r="AD34" s="22"/>
      <c r="AE34" s="22"/>
      <c r="AF34" s="22"/>
      <c r="AG34" s="22"/>
      <c r="AH34" s="22"/>
      <c r="AI34" s="22"/>
      <c r="AJ34" s="22"/>
      <c r="AK34" s="22"/>
    </row>
    <row r="35" spans="1:42" x14ac:dyDescent="0.2">
      <c r="B35" s="73"/>
      <c r="C35" s="73"/>
      <c r="D35" s="73"/>
      <c r="E35" s="73"/>
      <c r="F35" s="73"/>
      <c r="G35" s="73"/>
      <c r="H35" s="22"/>
      <c r="I35" s="22"/>
      <c r="J35" s="22"/>
      <c r="K35" s="22"/>
      <c r="L35" s="22"/>
      <c r="M35" s="22"/>
      <c r="N35" s="22"/>
      <c r="O35" s="22"/>
      <c r="P35" s="22"/>
      <c r="Q35" s="22"/>
      <c r="R35" s="22"/>
      <c r="S35" s="22"/>
      <c r="T35" s="22"/>
      <c r="U35" s="10"/>
      <c r="V35" s="22"/>
      <c r="W35" s="22"/>
      <c r="X35" s="22"/>
      <c r="Y35" s="22"/>
      <c r="Z35" s="22"/>
      <c r="AA35" s="22"/>
      <c r="AB35" s="22"/>
      <c r="AC35" s="22"/>
      <c r="AD35" s="22"/>
      <c r="AE35" s="22"/>
      <c r="AF35" s="22"/>
      <c r="AG35" s="22"/>
      <c r="AH35" s="22"/>
      <c r="AI35" s="22"/>
      <c r="AJ35" s="22"/>
      <c r="AK35" s="22"/>
    </row>
    <row r="36" spans="1:42" x14ac:dyDescent="0.2">
      <c r="B36" s="73"/>
      <c r="C36" s="73"/>
      <c r="D36" s="73"/>
      <c r="E36" s="73"/>
      <c r="F36" s="73"/>
      <c r="G36" s="73"/>
      <c r="H36" s="73"/>
      <c r="I36" s="73"/>
      <c r="J36" s="73"/>
      <c r="K36" s="22"/>
      <c r="L36" s="22"/>
      <c r="M36" s="22"/>
      <c r="N36" s="22"/>
      <c r="O36" s="22"/>
      <c r="P36" s="22"/>
      <c r="Q36" s="22"/>
      <c r="R36" s="22"/>
      <c r="S36" s="22"/>
      <c r="T36" s="22"/>
      <c r="U36" s="10"/>
      <c r="V36" s="22"/>
      <c r="W36" s="22"/>
      <c r="X36" s="22"/>
      <c r="Y36" s="22"/>
      <c r="Z36" s="22"/>
      <c r="AA36" s="22"/>
      <c r="AB36" s="22"/>
      <c r="AC36" s="22"/>
      <c r="AD36" s="22"/>
      <c r="AE36" s="22"/>
      <c r="AF36" s="22"/>
      <c r="AG36" s="22"/>
      <c r="AH36" s="22"/>
      <c r="AI36" s="22"/>
      <c r="AJ36" s="22"/>
      <c r="AK36" s="22"/>
    </row>
    <row r="37" spans="1:42" x14ac:dyDescent="0.2">
      <c r="B37" s="73"/>
      <c r="C37" s="73"/>
      <c r="D37" s="73"/>
      <c r="E37" s="73"/>
      <c r="F37" s="73"/>
      <c r="G37" s="73"/>
      <c r="H37" s="73"/>
      <c r="I37" s="73"/>
      <c r="J37" s="73"/>
      <c r="K37" s="73"/>
      <c r="L37" s="73"/>
      <c r="M37" s="73"/>
      <c r="N37" s="73"/>
      <c r="O37" s="73"/>
      <c r="P37" s="73"/>
      <c r="Q37" s="73"/>
      <c r="R37" s="73"/>
      <c r="S37" s="73"/>
      <c r="T37" s="73"/>
      <c r="U37" s="73"/>
      <c r="V37" s="73"/>
      <c r="W37" s="73"/>
      <c r="X37" s="77"/>
      <c r="Y37" s="73"/>
      <c r="Z37" s="73"/>
      <c r="AA37" s="73"/>
      <c r="AB37" s="77"/>
      <c r="AC37" s="73"/>
      <c r="AD37" s="73"/>
      <c r="AE37" s="77"/>
      <c r="AF37" s="73"/>
      <c r="AG37" s="73"/>
      <c r="AH37" s="73"/>
      <c r="AI37" s="73"/>
      <c r="AJ37" s="73"/>
      <c r="AK37" s="73"/>
      <c r="AL37" s="73"/>
      <c r="AM37" s="73"/>
      <c r="AN37" s="73"/>
      <c r="AO37" s="73"/>
      <c r="AP37" s="73"/>
    </row>
    <row r="38" spans="1:42" x14ac:dyDescent="0.2">
      <c r="B38" s="73"/>
      <c r="C38" s="73"/>
      <c r="D38" s="73"/>
      <c r="E38" s="73"/>
      <c r="F38" s="73"/>
      <c r="G38" s="73"/>
      <c r="H38" s="73"/>
      <c r="I38" s="73"/>
      <c r="J38" s="73"/>
      <c r="K38" s="73"/>
      <c r="L38" s="73"/>
      <c r="M38" s="22"/>
      <c r="N38" s="22"/>
      <c r="O38" s="22"/>
      <c r="P38" s="22"/>
      <c r="Q38" s="22"/>
      <c r="R38" s="22"/>
      <c r="S38" s="22"/>
      <c r="T38" s="22"/>
      <c r="U38" s="10"/>
      <c r="V38" s="22"/>
      <c r="W38" s="22"/>
      <c r="X38" s="22"/>
      <c r="Y38" s="22"/>
      <c r="Z38" s="22"/>
      <c r="AA38" s="22"/>
      <c r="AB38" s="22"/>
      <c r="AC38" s="22"/>
      <c r="AD38" s="22"/>
      <c r="AE38" s="22"/>
      <c r="AF38" s="22"/>
      <c r="AG38" s="22"/>
      <c r="AH38" s="22"/>
      <c r="AI38" s="22"/>
      <c r="AJ38" s="22"/>
      <c r="AK38" s="22"/>
    </row>
    <row r="39" spans="1:42" x14ac:dyDescent="0.2">
      <c r="B39" s="73"/>
      <c r="C39" s="73"/>
      <c r="D39" s="73"/>
      <c r="E39" s="73"/>
      <c r="F39" s="73"/>
      <c r="G39" s="73"/>
      <c r="H39" s="22"/>
      <c r="I39" s="22"/>
      <c r="J39" s="22"/>
      <c r="K39" s="22"/>
      <c r="L39" s="22"/>
      <c r="M39" s="22"/>
      <c r="N39" s="22"/>
      <c r="O39" s="22"/>
      <c r="P39" s="22"/>
      <c r="Q39" s="22"/>
      <c r="R39" s="22"/>
      <c r="S39" s="22"/>
      <c r="T39" s="22"/>
      <c r="U39" s="10"/>
      <c r="V39" s="22"/>
      <c r="W39" s="22"/>
      <c r="X39" s="22"/>
      <c r="Y39" s="22"/>
      <c r="Z39" s="22"/>
      <c r="AA39" s="22"/>
      <c r="AB39" s="22"/>
      <c r="AC39" s="22"/>
      <c r="AD39" s="22"/>
      <c r="AE39" s="22"/>
      <c r="AF39" s="22"/>
      <c r="AG39" s="22"/>
      <c r="AH39" s="22"/>
      <c r="AI39" s="22"/>
      <c r="AJ39" s="22"/>
      <c r="AK39" s="22"/>
    </row>
    <row r="40" spans="1:42" x14ac:dyDescent="0.2">
      <c r="B40" s="73"/>
      <c r="C40" s="73"/>
      <c r="D40" s="73"/>
      <c r="E40" s="73"/>
      <c r="F40" s="73"/>
      <c r="G40" s="22"/>
      <c r="H40" s="22"/>
      <c r="I40" s="22"/>
      <c r="J40" s="22"/>
      <c r="K40" s="22"/>
      <c r="L40" s="22"/>
      <c r="M40" s="22"/>
      <c r="N40" s="22"/>
      <c r="O40" s="22"/>
      <c r="P40" s="22"/>
      <c r="Q40" s="22"/>
      <c r="R40" s="22"/>
      <c r="S40" s="22"/>
      <c r="T40" s="22"/>
      <c r="U40" s="10"/>
      <c r="V40" s="22"/>
      <c r="W40" s="22"/>
      <c r="X40" s="22"/>
      <c r="Y40" s="22"/>
      <c r="Z40" s="22"/>
      <c r="AA40" s="22"/>
      <c r="AB40" s="22"/>
      <c r="AC40" s="22"/>
      <c r="AD40" s="22"/>
      <c r="AE40" s="22"/>
      <c r="AF40" s="22"/>
      <c r="AG40" s="22"/>
      <c r="AH40" s="22"/>
      <c r="AI40" s="22"/>
      <c r="AJ40" s="22"/>
      <c r="AK40" s="22"/>
    </row>
    <row r="41" spans="1:42" x14ac:dyDescent="0.2">
      <c r="B41" s="22"/>
      <c r="C41" s="22"/>
      <c r="D41" s="22"/>
      <c r="E41" s="22"/>
      <c r="F41" s="22"/>
      <c r="G41" s="22"/>
      <c r="H41" s="22"/>
      <c r="I41" s="22"/>
      <c r="J41" s="22"/>
      <c r="K41" s="22"/>
      <c r="L41" s="22"/>
      <c r="M41" s="22"/>
      <c r="N41" s="22"/>
      <c r="O41" s="22"/>
      <c r="P41" s="22"/>
      <c r="Q41" s="22"/>
      <c r="R41" s="22"/>
      <c r="S41" s="22"/>
      <c r="T41" s="22"/>
      <c r="U41" s="10"/>
      <c r="V41" s="22"/>
      <c r="W41" s="22"/>
      <c r="X41" s="22"/>
      <c r="Y41" s="22"/>
      <c r="Z41" s="22"/>
      <c r="AA41" s="22"/>
      <c r="AB41" s="22"/>
      <c r="AC41" s="22"/>
      <c r="AD41" s="22"/>
      <c r="AE41" s="22"/>
      <c r="AF41" s="22"/>
      <c r="AG41" s="22"/>
      <c r="AH41" s="22"/>
      <c r="AI41" s="22"/>
      <c r="AJ41" s="22"/>
      <c r="AK41" s="22"/>
    </row>
    <row r="42" spans="1:42" x14ac:dyDescent="0.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row>
    <row r="43" spans="1:42" x14ac:dyDescent="0.2">
      <c r="B43" s="22"/>
      <c r="C43" s="22"/>
      <c r="D43" s="22"/>
      <c r="E43" s="22"/>
      <c r="F43" s="22"/>
      <c r="G43" s="22"/>
      <c r="H43" s="22"/>
      <c r="I43" s="22"/>
      <c r="J43" s="22"/>
      <c r="K43" s="22"/>
      <c r="L43" s="22"/>
      <c r="M43" s="22"/>
      <c r="N43" s="22"/>
      <c r="O43" s="22"/>
      <c r="P43" s="22"/>
      <c r="Q43" s="22"/>
      <c r="R43" s="22"/>
      <c r="S43" s="22"/>
      <c r="T43" s="22"/>
      <c r="U43" s="10"/>
      <c r="V43" s="22"/>
      <c r="W43" s="22"/>
      <c r="X43" s="22"/>
      <c r="Y43" s="22"/>
      <c r="Z43" s="22"/>
      <c r="AA43" s="22"/>
      <c r="AB43" s="22"/>
      <c r="AC43" s="22"/>
      <c r="AD43" s="22"/>
      <c r="AE43" s="22"/>
      <c r="AF43" s="22"/>
      <c r="AG43" s="22"/>
      <c r="AH43" s="22"/>
      <c r="AI43" s="22"/>
      <c r="AJ43" s="22"/>
      <c r="AK43" s="22"/>
    </row>
    <row r="44" spans="1:42" x14ac:dyDescent="0.2">
      <c r="B44" s="22"/>
      <c r="C44" s="22"/>
      <c r="D44" s="22"/>
      <c r="E44" s="22"/>
      <c r="F44" s="22"/>
      <c r="G44" s="22"/>
      <c r="H44" s="22"/>
      <c r="I44" s="22"/>
      <c r="J44" s="22"/>
      <c r="K44" s="22"/>
      <c r="L44" s="22"/>
      <c r="M44" s="22"/>
      <c r="N44" s="22"/>
      <c r="O44" s="22"/>
      <c r="P44" s="22"/>
      <c r="Q44" s="22"/>
      <c r="R44" s="22"/>
      <c r="S44" s="22"/>
      <c r="T44" s="22"/>
      <c r="U44" s="10"/>
      <c r="V44" s="22"/>
      <c r="W44" s="22"/>
      <c r="X44" s="22"/>
      <c r="Y44" s="22"/>
      <c r="Z44" s="22"/>
      <c r="AA44" s="22"/>
      <c r="AB44" s="22"/>
      <c r="AC44" s="22"/>
      <c r="AD44" s="22"/>
      <c r="AE44" s="22"/>
      <c r="AF44" s="22"/>
      <c r="AG44" s="22"/>
      <c r="AH44" s="22"/>
      <c r="AI44" s="22"/>
      <c r="AJ44" s="22"/>
      <c r="AK44" s="22"/>
    </row>
    <row r="45" spans="1:42" x14ac:dyDescent="0.2">
      <c r="B45" s="22"/>
      <c r="C45" s="22"/>
      <c r="D45" s="22"/>
      <c r="E45" s="22"/>
      <c r="F45" s="22"/>
      <c r="G45" s="22"/>
      <c r="H45" s="22"/>
      <c r="I45" s="22"/>
      <c r="J45" s="22"/>
      <c r="K45" s="22"/>
      <c r="L45" s="22"/>
      <c r="M45" s="22"/>
      <c r="N45" s="22"/>
      <c r="O45" s="22"/>
      <c r="P45" s="22"/>
      <c r="Q45" s="22"/>
      <c r="R45" s="22"/>
      <c r="S45" s="22"/>
      <c r="T45" s="22"/>
      <c r="U45" s="10"/>
      <c r="V45" s="22"/>
      <c r="W45" s="22"/>
      <c r="X45" s="22"/>
      <c r="Y45" s="22"/>
      <c r="Z45" s="22"/>
      <c r="AA45" s="22"/>
      <c r="AB45" s="22"/>
      <c r="AC45" s="22"/>
      <c r="AD45" s="22"/>
      <c r="AE45" s="22"/>
      <c r="AF45" s="22"/>
      <c r="AG45" s="22"/>
      <c r="AH45" s="22"/>
      <c r="AI45" s="22"/>
      <c r="AJ45" s="22"/>
      <c r="AK45" s="22"/>
    </row>
  </sheetData>
  <mergeCells count="15">
    <mergeCell ref="S3:S4"/>
    <mergeCell ref="A1:AI1"/>
    <mergeCell ref="U2:AF2"/>
    <mergeCell ref="AG2:AI2"/>
    <mergeCell ref="U3:W3"/>
    <mergeCell ref="Y3:AA3"/>
    <mergeCell ref="AC3:AF3"/>
    <mergeCell ref="G4:H4"/>
    <mergeCell ref="I4:J4"/>
    <mergeCell ref="G2:M2"/>
    <mergeCell ref="P2:R2"/>
    <mergeCell ref="C2:E2"/>
    <mergeCell ref="K4:L4"/>
    <mergeCell ref="M3:M4"/>
    <mergeCell ref="N4:O4"/>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35"/>
  <sheetViews>
    <sheetView topLeftCell="X1" workbookViewId="0">
      <selection activeCell="AP5" sqref="AP5:AP28"/>
    </sheetView>
  </sheetViews>
  <sheetFormatPr baseColWidth="10" defaultColWidth="11.5" defaultRowHeight="15" x14ac:dyDescent="0.2"/>
  <cols>
    <col min="1" max="1" width="3.1640625" bestFit="1" customWidth="1"/>
    <col min="36" max="36" width="11.5" style="3"/>
    <col min="41" max="41" width="14" customWidth="1"/>
  </cols>
  <sheetData>
    <row r="1" spans="1:42" x14ac:dyDescent="0.2">
      <c r="A1" s="135" t="s">
        <v>56</v>
      </c>
      <c r="B1" s="135"/>
      <c r="C1" s="135"/>
      <c r="D1" s="135"/>
      <c r="E1" s="135"/>
      <c r="F1" s="135"/>
      <c r="G1" s="135"/>
      <c r="H1" s="135"/>
      <c r="I1" s="135"/>
      <c r="J1" s="135"/>
      <c r="K1" s="135"/>
      <c r="L1" s="135"/>
      <c r="M1" s="135"/>
      <c r="N1" s="135"/>
      <c r="O1" s="135"/>
      <c r="P1" s="135"/>
      <c r="Q1" s="135"/>
      <c r="R1" s="135"/>
      <c r="S1" s="135"/>
      <c r="T1" s="135"/>
      <c r="U1" s="135"/>
      <c r="V1" s="135"/>
      <c r="W1" s="135"/>
      <c r="X1" s="135"/>
      <c r="Y1" s="135"/>
      <c r="Z1" s="135"/>
      <c r="AA1" s="135"/>
      <c r="AB1" s="135"/>
      <c r="AC1" s="135"/>
      <c r="AD1" s="135"/>
      <c r="AE1" s="135"/>
      <c r="AF1" s="135"/>
      <c r="AG1" s="135"/>
      <c r="AH1" s="135"/>
      <c r="AI1" s="135"/>
      <c r="AJ1" s="135"/>
      <c r="AK1" s="135"/>
      <c r="AL1" s="135"/>
      <c r="AM1" s="135"/>
    </row>
    <row r="2" spans="1:42" x14ac:dyDescent="0.2">
      <c r="C2" s="127" t="s">
        <v>1</v>
      </c>
      <c r="D2" s="128"/>
      <c r="E2" s="132"/>
      <c r="F2" s="69"/>
      <c r="G2" s="127" t="s">
        <v>57</v>
      </c>
      <c r="H2" s="128"/>
      <c r="I2" s="128"/>
      <c r="J2" s="132"/>
      <c r="K2" s="127" t="s">
        <v>2</v>
      </c>
      <c r="L2" s="128"/>
      <c r="M2" s="128"/>
      <c r="N2" s="128"/>
      <c r="O2" s="128"/>
      <c r="P2" s="128"/>
      <c r="Q2" s="128"/>
      <c r="R2" s="128"/>
      <c r="S2" s="132"/>
      <c r="T2" s="126" t="s">
        <v>3</v>
      </c>
      <c r="U2" s="126"/>
      <c r="V2" s="126"/>
      <c r="W2" s="126"/>
      <c r="X2" s="67"/>
      <c r="Y2" s="127" t="s">
        <v>4</v>
      </c>
      <c r="Z2" s="128"/>
      <c r="AA2" s="128"/>
      <c r="AB2" s="128"/>
      <c r="AC2" s="128"/>
      <c r="AD2" s="128"/>
      <c r="AE2" s="128"/>
      <c r="AF2" s="128"/>
      <c r="AG2" s="128"/>
      <c r="AH2" s="128"/>
      <c r="AI2" s="128"/>
      <c r="AJ2" s="76"/>
      <c r="AK2" s="126" t="s">
        <v>5</v>
      </c>
      <c r="AL2" s="126"/>
      <c r="AM2" s="126"/>
    </row>
    <row r="3" spans="1:42" ht="15" customHeight="1" x14ac:dyDescent="0.2">
      <c r="C3" s="16"/>
      <c r="D3" s="10"/>
      <c r="E3" s="10"/>
      <c r="F3" s="10"/>
      <c r="G3" s="16"/>
      <c r="H3" s="10"/>
      <c r="I3" s="10"/>
      <c r="J3" s="130" t="s">
        <v>8</v>
      </c>
      <c r="K3" s="4" t="s">
        <v>6</v>
      </c>
      <c r="L3" s="2" t="s">
        <v>7</v>
      </c>
      <c r="M3" s="2" t="s">
        <v>6</v>
      </c>
      <c r="N3" s="2" t="s">
        <v>7</v>
      </c>
      <c r="O3" s="2" t="s">
        <v>6</v>
      </c>
      <c r="P3" s="5" t="s">
        <v>7</v>
      </c>
      <c r="Q3" s="2" t="s">
        <v>6</v>
      </c>
      <c r="R3" s="5" t="s">
        <v>7</v>
      </c>
      <c r="S3" s="130" t="s">
        <v>8</v>
      </c>
      <c r="T3" s="16"/>
      <c r="U3" s="22"/>
      <c r="V3" s="22"/>
      <c r="W3" s="130" t="s">
        <v>8</v>
      </c>
      <c r="X3" s="71"/>
      <c r="Y3" s="127" t="s">
        <v>9</v>
      </c>
      <c r="Z3" s="128"/>
      <c r="AA3" s="128"/>
      <c r="AB3" s="75"/>
      <c r="AC3" s="128" t="s">
        <v>10</v>
      </c>
      <c r="AD3" s="128"/>
      <c r="AE3" s="128"/>
      <c r="AF3" s="75"/>
      <c r="AG3" s="128" t="s">
        <v>11</v>
      </c>
      <c r="AH3" s="128"/>
      <c r="AI3" s="128"/>
      <c r="AJ3" s="76"/>
      <c r="AM3" s="49" t="s">
        <v>12</v>
      </c>
      <c r="AP3" t="s">
        <v>170</v>
      </c>
    </row>
    <row r="4" spans="1:42" x14ac:dyDescent="0.2">
      <c r="B4" t="s">
        <v>13</v>
      </c>
      <c r="C4" s="4">
        <v>1970</v>
      </c>
      <c r="D4" s="2">
        <v>1996</v>
      </c>
      <c r="E4" s="23">
        <v>2010</v>
      </c>
      <c r="F4" s="23">
        <v>2016</v>
      </c>
      <c r="G4" s="4">
        <v>1970</v>
      </c>
      <c r="H4" s="2">
        <v>1996</v>
      </c>
      <c r="I4" s="2">
        <v>2010</v>
      </c>
      <c r="J4" s="130"/>
      <c r="K4" s="127">
        <v>1970</v>
      </c>
      <c r="L4" s="128"/>
      <c r="M4" s="128">
        <v>1996</v>
      </c>
      <c r="N4" s="128"/>
      <c r="O4" s="128">
        <v>2010</v>
      </c>
      <c r="P4" s="128"/>
      <c r="Q4" s="128">
        <v>2016</v>
      </c>
      <c r="R4" s="128"/>
      <c r="S4" s="130"/>
      <c r="T4">
        <v>1970</v>
      </c>
      <c r="U4">
        <v>1996</v>
      </c>
      <c r="V4">
        <v>2010</v>
      </c>
      <c r="W4" s="130"/>
      <c r="X4" s="71">
        <v>2016</v>
      </c>
      <c r="Y4" s="4">
        <v>1970</v>
      </c>
      <c r="Z4" s="2">
        <v>1996</v>
      </c>
      <c r="AA4" s="2">
        <v>2010</v>
      </c>
      <c r="AB4" s="5">
        <v>2016</v>
      </c>
      <c r="AC4" s="2">
        <v>1970</v>
      </c>
      <c r="AD4" s="2">
        <v>1996</v>
      </c>
      <c r="AE4" s="2">
        <v>2010</v>
      </c>
      <c r="AF4" s="5">
        <v>2016</v>
      </c>
      <c r="AG4" s="2">
        <v>1970</v>
      </c>
      <c r="AH4" s="2">
        <v>1996</v>
      </c>
      <c r="AI4" s="2">
        <v>2010</v>
      </c>
      <c r="AJ4" s="7">
        <v>2016</v>
      </c>
      <c r="AK4">
        <v>1970</v>
      </c>
      <c r="AL4">
        <v>1996</v>
      </c>
      <c r="AM4" s="79">
        <v>2010</v>
      </c>
      <c r="AN4" s="79">
        <v>2016</v>
      </c>
      <c r="AP4">
        <v>2016</v>
      </c>
    </row>
    <row r="5" spans="1:42" x14ac:dyDescent="0.2">
      <c r="A5">
        <v>1</v>
      </c>
      <c r="B5" t="s">
        <v>50</v>
      </c>
      <c r="C5" s="4">
        <v>284811</v>
      </c>
      <c r="D5" s="2">
        <v>761025</v>
      </c>
      <c r="E5" s="5">
        <v>867568</v>
      </c>
      <c r="F5" s="5">
        <v>912538</v>
      </c>
      <c r="G5" s="4">
        <v>1</v>
      </c>
      <c r="H5" s="2">
        <v>1</v>
      </c>
      <c r="I5" s="2">
        <v>0</v>
      </c>
      <c r="J5" s="3" t="s">
        <v>16</v>
      </c>
      <c r="K5" s="4" t="s">
        <v>16</v>
      </c>
      <c r="L5" s="11" t="s">
        <v>16</v>
      </c>
      <c r="M5" s="2" t="s">
        <v>16</v>
      </c>
      <c r="N5" s="11" t="s">
        <v>16</v>
      </c>
      <c r="O5" s="2">
        <v>3000</v>
      </c>
      <c r="P5" s="17">
        <f>SUM(100/E5*O5)</f>
        <v>0.34579422016487471</v>
      </c>
      <c r="Q5" s="2">
        <v>3000</v>
      </c>
      <c r="R5" s="2">
        <v>0.33</v>
      </c>
      <c r="S5" s="3" t="s">
        <v>16</v>
      </c>
      <c r="T5" t="s">
        <v>16</v>
      </c>
      <c r="U5" t="s">
        <v>16</v>
      </c>
      <c r="V5">
        <v>60</v>
      </c>
      <c r="W5" t="s">
        <v>16</v>
      </c>
      <c r="X5">
        <v>60</v>
      </c>
      <c r="Y5" s="4" t="s">
        <v>16</v>
      </c>
      <c r="Z5" s="2" t="s">
        <v>16</v>
      </c>
      <c r="AA5" s="2">
        <v>4</v>
      </c>
      <c r="AB5" s="2">
        <v>4</v>
      </c>
      <c r="AC5" s="2" t="s">
        <v>16</v>
      </c>
      <c r="AD5" s="2" t="s">
        <v>16</v>
      </c>
      <c r="AE5" s="2">
        <v>6</v>
      </c>
      <c r="AF5" s="2">
        <v>6</v>
      </c>
      <c r="AG5" s="2" t="s">
        <v>16</v>
      </c>
      <c r="AH5" s="2" t="s">
        <v>16</v>
      </c>
      <c r="AI5" s="2">
        <v>2</v>
      </c>
      <c r="AJ5" s="3">
        <v>2</v>
      </c>
      <c r="AK5" s="28">
        <v>6</v>
      </c>
      <c r="AL5" s="28">
        <v>6</v>
      </c>
      <c r="AM5" s="80">
        <f>SUM((AE5+AI5)/2)</f>
        <v>4</v>
      </c>
      <c r="AN5" s="80">
        <f>SUM((AF5+AJ5)/2)</f>
        <v>4</v>
      </c>
      <c r="AP5" s="80">
        <f t="shared" ref="AP5:AP28" si="0">SUM((AB5+AF5+AJ5)/3)</f>
        <v>4</v>
      </c>
    </row>
    <row r="6" spans="1:42" x14ac:dyDescent="0.2">
      <c r="A6">
        <v>2</v>
      </c>
      <c r="B6" t="s">
        <v>17</v>
      </c>
      <c r="C6" s="4">
        <v>16551</v>
      </c>
      <c r="D6" s="2">
        <v>60625</v>
      </c>
      <c r="E6" s="5">
        <v>71005</v>
      </c>
      <c r="F6" s="5">
        <v>75192</v>
      </c>
      <c r="G6" s="4">
        <v>0</v>
      </c>
      <c r="H6" s="2">
        <v>0</v>
      </c>
      <c r="I6" s="2">
        <v>0</v>
      </c>
      <c r="J6" s="3" t="s">
        <v>16</v>
      </c>
      <c r="K6" s="4">
        <v>500</v>
      </c>
      <c r="L6" s="11">
        <v>3.02</v>
      </c>
      <c r="M6" s="2">
        <v>1500</v>
      </c>
      <c r="N6" s="11">
        <v>2.4700000000000002</v>
      </c>
      <c r="O6" s="18">
        <v>1500</v>
      </c>
      <c r="P6" s="17">
        <f t="shared" ref="P6:P28" si="1">SUM(100/E6*O6)</f>
        <v>2.1125272868107881</v>
      </c>
      <c r="Q6" s="18">
        <v>1500</v>
      </c>
      <c r="R6" s="18">
        <v>1.99</v>
      </c>
      <c r="S6" s="3" t="s">
        <v>16</v>
      </c>
      <c r="T6">
        <v>60</v>
      </c>
      <c r="U6">
        <v>60</v>
      </c>
      <c r="V6">
        <v>60</v>
      </c>
      <c r="W6" t="s">
        <v>16</v>
      </c>
      <c r="X6">
        <v>60</v>
      </c>
      <c r="Y6" s="4">
        <v>6</v>
      </c>
      <c r="Z6" s="2">
        <v>5</v>
      </c>
      <c r="AA6" s="5">
        <v>5</v>
      </c>
      <c r="AB6" s="18">
        <v>5</v>
      </c>
      <c r="AC6" s="2">
        <v>3</v>
      </c>
      <c r="AD6" s="2">
        <v>4</v>
      </c>
      <c r="AE6" s="5">
        <v>4</v>
      </c>
      <c r="AF6" s="18">
        <v>5</v>
      </c>
      <c r="AG6" s="2">
        <v>2</v>
      </c>
      <c r="AH6" s="2">
        <v>2</v>
      </c>
      <c r="AI6" s="2">
        <v>2</v>
      </c>
      <c r="AJ6" s="3">
        <v>2</v>
      </c>
      <c r="AK6" s="28">
        <v>3.67</v>
      </c>
      <c r="AL6" s="28">
        <v>3.67</v>
      </c>
      <c r="AM6" s="80">
        <f t="shared" ref="AM6:AM28" si="2">SUM((AE6+AI6)/2)</f>
        <v>3</v>
      </c>
      <c r="AN6" s="80">
        <f t="shared" ref="AN6:AN28" si="3">SUM((AF6+AJ6)/2)</f>
        <v>3.5</v>
      </c>
      <c r="AO6" t="s">
        <v>130</v>
      </c>
      <c r="AP6" s="80">
        <f t="shared" si="0"/>
        <v>4</v>
      </c>
    </row>
    <row r="7" spans="1:42" x14ac:dyDescent="0.2">
      <c r="A7">
        <v>3</v>
      </c>
      <c r="B7" t="s">
        <v>18</v>
      </c>
      <c r="C7" s="4">
        <v>56446</v>
      </c>
      <c r="D7" s="2">
        <v>175391</v>
      </c>
      <c r="E7" s="5">
        <v>201509</v>
      </c>
      <c r="F7" s="5">
        <v>217432</v>
      </c>
      <c r="G7" s="4">
        <v>1</v>
      </c>
      <c r="H7" s="2">
        <v>0</v>
      </c>
      <c r="I7" s="2">
        <v>0</v>
      </c>
      <c r="J7" s="3" t="s">
        <v>16</v>
      </c>
      <c r="K7" s="4" t="s">
        <v>16</v>
      </c>
      <c r="L7" s="11" t="s">
        <v>16</v>
      </c>
      <c r="M7" s="2">
        <v>3000</v>
      </c>
      <c r="N7" s="11">
        <v>1.71</v>
      </c>
      <c r="O7" s="2">
        <v>3000</v>
      </c>
      <c r="P7" s="17">
        <f t="shared" si="1"/>
        <v>1.4887672510905221</v>
      </c>
      <c r="Q7" s="2">
        <v>3000</v>
      </c>
      <c r="R7" s="2">
        <v>1.38</v>
      </c>
      <c r="S7" s="3" t="s">
        <v>16</v>
      </c>
      <c r="T7" t="s">
        <v>16</v>
      </c>
      <c r="U7">
        <v>90</v>
      </c>
      <c r="V7">
        <v>90</v>
      </c>
      <c r="W7" t="s">
        <v>16</v>
      </c>
      <c r="X7">
        <v>90</v>
      </c>
      <c r="Y7" s="4" t="s">
        <v>16</v>
      </c>
      <c r="Z7" s="2">
        <v>4</v>
      </c>
      <c r="AA7" s="5">
        <v>4</v>
      </c>
      <c r="AB7" s="2">
        <v>4</v>
      </c>
      <c r="AC7" s="2" t="s">
        <v>16</v>
      </c>
      <c r="AD7" s="2">
        <v>5</v>
      </c>
      <c r="AE7" s="5">
        <v>5</v>
      </c>
      <c r="AF7" s="2">
        <v>5</v>
      </c>
      <c r="AG7" s="2" t="s">
        <v>16</v>
      </c>
      <c r="AH7" s="2">
        <v>3</v>
      </c>
      <c r="AI7" s="2">
        <v>3</v>
      </c>
      <c r="AJ7" s="3">
        <v>3</v>
      </c>
      <c r="AK7" s="28">
        <v>6</v>
      </c>
      <c r="AL7" s="28">
        <v>4</v>
      </c>
      <c r="AM7" s="80">
        <f t="shared" si="2"/>
        <v>4</v>
      </c>
      <c r="AN7" s="80">
        <f t="shared" si="3"/>
        <v>4</v>
      </c>
      <c r="AP7" s="80">
        <f t="shared" si="0"/>
        <v>4</v>
      </c>
    </row>
    <row r="8" spans="1:42" x14ac:dyDescent="0.2">
      <c r="A8">
        <v>4</v>
      </c>
      <c r="B8" t="s">
        <v>51</v>
      </c>
      <c r="C8" s="4">
        <v>283634</v>
      </c>
      <c r="D8" s="2">
        <v>356324</v>
      </c>
      <c r="E8" s="5">
        <v>402587</v>
      </c>
      <c r="F8" s="5">
        <v>429852</v>
      </c>
      <c r="G8" s="4">
        <v>0</v>
      </c>
      <c r="H8" s="2">
        <v>0</v>
      </c>
      <c r="I8" s="2">
        <v>0</v>
      </c>
      <c r="J8" s="3" t="s">
        <v>16</v>
      </c>
      <c r="K8" s="4" t="s">
        <v>16</v>
      </c>
      <c r="L8" s="11" t="s">
        <v>16</v>
      </c>
      <c r="M8" s="2">
        <v>12000</v>
      </c>
      <c r="N8" s="11">
        <v>3.37</v>
      </c>
      <c r="O8" s="5">
        <v>12000</v>
      </c>
      <c r="P8" s="17">
        <f t="shared" si="1"/>
        <v>2.9807221793053422</v>
      </c>
      <c r="Q8" s="5">
        <v>12000</v>
      </c>
      <c r="R8" s="5">
        <v>2.79</v>
      </c>
      <c r="S8" s="3" t="s">
        <v>16</v>
      </c>
      <c r="T8" t="s">
        <v>16</v>
      </c>
      <c r="U8">
        <v>40</v>
      </c>
      <c r="V8">
        <v>40</v>
      </c>
      <c r="W8" t="s">
        <v>146</v>
      </c>
      <c r="X8">
        <v>60</v>
      </c>
      <c r="Y8" s="4" t="s">
        <v>16</v>
      </c>
      <c r="Z8" s="2">
        <v>1</v>
      </c>
      <c r="AA8" s="5">
        <v>1</v>
      </c>
      <c r="AB8" s="5">
        <v>1</v>
      </c>
      <c r="AC8" s="2" t="s">
        <v>16</v>
      </c>
      <c r="AD8" s="2">
        <v>3</v>
      </c>
      <c r="AE8" s="5">
        <v>4</v>
      </c>
      <c r="AF8" s="5">
        <v>4</v>
      </c>
      <c r="AG8" s="2" t="s">
        <v>16</v>
      </c>
      <c r="AH8" s="2">
        <v>2</v>
      </c>
      <c r="AI8" s="2">
        <v>2</v>
      </c>
      <c r="AJ8" s="3">
        <v>2</v>
      </c>
      <c r="AK8" s="28">
        <v>1</v>
      </c>
      <c r="AL8" s="28">
        <v>2</v>
      </c>
      <c r="AM8" s="80">
        <f t="shared" si="2"/>
        <v>3</v>
      </c>
      <c r="AN8" s="80">
        <f t="shared" si="3"/>
        <v>3</v>
      </c>
      <c r="AP8" s="80">
        <f t="shared" si="0"/>
        <v>2.3333333333333335</v>
      </c>
    </row>
    <row r="9" spans="1:42" s="21" customFormat="1" x14ac:dyDescent="0.2">
      <c r="A9" s="21">
        <v>5</v>
      </c>
      <c r="B9" s="21" t="s">
        <v>20</v>
      </c>
      <c r="C9" s="21">
        <v>9542</v>
      </c>
      <c r="D9" s="21">
        <v>25166</v>
      </c>
      <c r="E9" s="21">
        <v>25966</v>
      </c>
      <c r="F9" s="21">
        <v>26413</v>
      </c>
      <c r="G9" s="21">
        <v>1</v>
      </c>
      <c r="H9" s="21">
        <v>1</v>
      </c>
      <c r="I9" s="21">
        <v>1</v>
      </c>
      <c r="J9" s="21" t="s">
        <v>16</v>
      </c>
      <c r="K9" s="21">
        <v>300</v>
      </c>
      <c r="L9" s="21">
        <v>3.14</v>
      </c>
      <c r="M9" s="21">
        <v>300</v>
      </c>
      <c r="N9" s="21">
        <v>1.19</v>
      </c>
      <c r="O9" s="21">
        <v>450</v>
      </c>
      <c r="P9" s="21">
        <f t="shared" si="1"/>
        <v>1.7330355079719633</v>
      </c>
      <c r="Q9" s="21">
        <v>450</v>
      </c>
      <c r="R9" s="21">
        <v>1.7</v>
      </c>
      <c r="S9" s="21" t="s">
        <v>16</v>
      </c>
      <c r="T9" s="21">
        <v>90</v>
      </c>
      <c r="U9" s="21">
        <v>90</v>
      </c>
      <c r="V9" s="21">
        <v>90</v>
      </c>
      <c r="W9" s="21" t="s">
        <v>16</v>
      </c>
      <c r="X9" s="21">
        <v>90</v>
      </c>
      <c r="Y9" s="21">
        <v>6</v>
      </c>
      <c r="Z9" s="21">
        <v>6</v>
      </c>
      <c r="AA9" s="21">
        <v>6</v>
      </c>
      <c r="AB9" s="21">
        <v>6</v>
      </c>
      <c r="AC9" s="21">
        <v>3</v>
      </c>
      <c r="AD9" s="21">
        <v>5</v>
      </c>
      <c r="AE9" s="21">
        <v>5</v>
      </c>
      <c r="AF9" s="21">
        <v>5</v>
      </c>
      <c r="AG9" s="21">
        <v>3</v>
      </c>
      <c r="AH9" s="21">
        <v>3</v>
      </c>
      <c r="AI9" s="21">
        <v>3</v>
      </c>
      <c r="AJ9" s="25">
        <v>3</v>
      </c>
      <c r="AK9" s="21">
        <v>5</v>
      </c>
      <c r="AL9" s="21">
        <v>5.33</v>
      </c>
      <c r="AM9" s="81">
        <f t="shared" si="2"/>
        <v>4</v>
      </c>
      <c r="AN9" s="80">
        <f t="shared" si="3"/>
        <v>4</v>
      </c>
      <c r="AP9" s="80">
        <f t="shared" si="0"/>
        <v>4.666666666666667</v>
      </c>
    </row>
    <row r="10" spans="1:42" x14ac:dyDescent="0.2">
      <c r="A10">
        <v>6</v>
      </c>
      <c r="B10" t="s">
        <v>21</v>
      </c>
      <c r="C10" s="4">
        <v>135130</v>
      </c>
      <c r="D10" s="2">
        <v>191293</v>
      </c>
      <c r="E10" s="5">
        <v>209535</v>
      </c>
      <c r="F10" s="5">
        <v>218853</v>
      </c>
      <c r="G10" s="4">
        <v>0</v>
      </c>
      <c r="H10" s="2">
        <v>0</v>
      </c>
      <c r="I10" s="2">
        <v>0</v>
      </c>
      <c r="J10" s="3" t="s">
        <v>16</v>
      </c>
      <c r="K10" s="4">
        <v>5000</v>
      </c>
      <c r="L10" s="11">
        <v>3.7</v>
      </c>
      <c r="M10" s="2">
        <v>7000</v>
      </c>
      <c r="N10" s="11">
        <v>3.66</v>
      </c>
      <c r="O10" s="18">
        <v>7000</v>
      </c>
      <c r="P10" s="17">
        <f t="shared" si="1"/>
        <v>3.3407306655212734</v>
      </c>
      <c r="Q10" s="18">
        <v>7000</v>
      </c>
      <c r="R10" s="18">
        <v>3.2</v>
      </c>
      <c r="S10" s="3" t="s">
        <v>16</v>
      </c>
      <c r="T10">
        <v>30</v>
      </c>
      <c r="U10">
        <v>30</v>
      </c>
      <c r="V10">
        <v>45</v>
      </c>
      <c r="W10" t="s">
        <v>16</v>
      </c>
      <c r="X10">
        <v>45</v>
      </c>
      <c r="Y10" s="4">
        <v>2</v>
      </c>
      <c r="Z10" s="2">
        <v>1</v>
      </c>
      <c r="AA10" s="5">
        <v>1</v>
      </c>
      <c r="AB10" s="18">
        <v>1</v>
      </c>
      <c r="AC10" s="2">
        <v>3</v>
      </c>
      <c r="AD10" s="2">
        <v>3</v>
      </c>
      <c r="AE10" s="5">
        <v>3</v>
      </c>
      <c r="AF10" s="18">
        <v>3</v>
      </c>
      <c r="AG10" s="2">
        <v>1</v>
      </c>
      <c r="AH10" s="2">
        <v>1</v>
      </c>
      <c r="AI10" s="2">
        <v>2</v>
      </c>
      <c r="AJ10" s="3">
        <v>2</v>
      </c>
      <c r="AK10" s="28">
        <v>2</v>
      </c>
      <c r="AL10" s="28">
        <v>1.67</v>
      </c>
      <c r="AM10" s="80">
        <f t="shared" si="2"/>
        <v>2.5</v>
      </c>
      <c r="AN10" s="80">
        <f t="shared" si="3"/>
        <v>2.5</v>
      </c>
      <c r="AP10" s="80">
        <f t="shared" si="0"/>
        <v>2</v>
      </c>
    </row>
    <row r="11" spans="1:42" x14ac:dyDescent="0.2">
      <c r="A11">
        <v>7</v>
      </c>
      <c r="B11" t="s">
        <v>22</v>
      </c>
      <c r="C11" s="4">
        <v>45441</v>
      </c>
      <c r="D11" s="2">
        <v>136503</v>
      </c>
      <c r="E11" s="5">
        <v>157562</v>
      </c>
      <c r="F11" s="5">
        <v>168507</v>
      </c>
      <c r="G11" s="4">
        <v>1</v>
      </c>
      <c r="H11" s="2">
        <v>0</v>
      </c>
      <c r="I11" s="2">
        <v>0</v>
      </c>
      <c r="J11" s="3" t="s">
        <v>16</v>
      </c>
      <c r="K11" s="4" t="s">
        <v>16</v>
      </c>
      <c r="L11" s="11" t="s">
        <v>16</v>
      </c>
      <c r="M11" s="2">
        <v>2000</v>
      </c>
      <c r="N11" s="11">
        <v>1.47</v>
      </c>
      <c r="O11" s="18">
        <v>2000</v>
      </c>
      <c r="P11" s="17">
        <f t="shared" si="1"/>
        <v>1.2693415925159621</v>
      </c>
      <c r="Q11" s="2">
        <v>2000</v>
      </c>
      <c r="R11" s="2">
        <v>1.19</v>
      </c>
      <c r="S11" s="3" t="s">
        <v>16</v>
      </c>
      <c r="T11" t="s">
        <v>16</v>
      </c>
      <c r="U11">
        <v>90</v>
      </c>
      <c r="V11">
        <v>90</v>
      </c>
      <c r="W11" t="s">
        <v>16</v>
      </c>
      <c r="X11">
        <v>90</v>
      </c>
      <c r="Y11" s="4" t="s">
        <v>16</v>
      </c>
      <c r="Z11" s="2">
        <v>5</v>
      </c>
      <c r="AA11" s="5">
        <v>5</v>
      </c>
      <c r="AB11" s="2">
        <v>5</v>
      </c>
      <c r="AC11" s="2" t="s">
        <v>16</v>
      </c>
      <c r="AD11" s="2">
        <v>5</v>
      </c>
      <c r="AE11" s="5">
        <v>5</v>
      </c>
      <c r="AF11" s="2">
        <v>5</v>
      </c>
      <c r="AG11" s="2" t="s">
        <v>16</v>
      </c>
      <c r="AH11" s="2">
        <v>3</v>
      </c>
      <c r="AI11" s="2">
        <v>3</v>
      </c>
      <c r="AJ11" s="3">
        <v>3</v>
      </c>
      <c r="AK11" s="28">
        <v>6</v>
      </c>
      <c r="AL11" s="28">
        <v>4.33</v>
      </c>
      <c r="AM11" s="80">
        <f t="shared" si="2"/>
        <v>4</v>
      </c>
      <c r="AN11" s="80">
        <f t="shared" si="3"/>
        <v>4</v>
      </c>
      <c r="AP11" s="80">
        <f t="shared" si="0"/>
        <v>4.333333333333333</v>
      </c>
    </row>
    <row r="12" spans="1:42" s="24" customFormat="1" x14ac:dyDescent="0.2">
      <c r="A12" s="24">
        <v>8</v>
      </c>
      <c r="B12" s="24" t="s">
        <v>23</v>
      </c>
      <c r="C12" s="38">
        <v>25673</v>
      </c>
      <c r="D12" s="21">
        <v>79893</v>
      </c>
      <c r="E12" s="21">
        <v>96746</v>
      </c>
      <c r="F12" s="21">
        <v>102690</v>
      </c>
      <c r="G12" s="38">
        <v>1</v>
      </c>
      <c r="H12" s="21">
        <v>1</v>
      </c>
      <c r="I12" s="21">
        <v>1</v>
      </c>
      <c r="J12" s="25" t="s">
        <v>16</v>
      </c>
      <c r="K12" s="38">
        <v>2000</v>
      </c>
      <c r="L12" s="39">
        <v>7.79</v>
      </c>
      <c r="M12" s="21">
        <v>2000</v>
      </c>
      <c r="N12" s="39">
        <v>2.5</v>
      </c>
      <c r="O12" s="39">
        <v>1000</v>
      </c>
      <c r="P12" s="26">
        <f t="shared" si="1"/>
        <v>1.0336344655076179</v>
      </c>
      <c r="Q12" s="39">
        <v>1000</v>
      </c>
      <c r="R12" s="39">
        <v>0.97</v>
      </c>
      <c r="S12" s="25" t="s">
        <v>16</v>
      </c>
      <c r="T12" s="24">
        <v>30</v>
      </c>
      <c r="U12" s="24">
        <v>30</v>
      </c>
      <c r="V12" s="24">
        <v>60</v>
      </c>
      <c r="W12" s="24" t="s">
        <v>16</v>
      </c>
      <c r="X12" s="24">
        <v>60</v>
      </c>
      <c r="Y12" s="38">
        <v>5</v>
      </c>
      <c r="Z12" s="21">
        <v>6</v>
      </c>
      <c r="AA12" s="21">
        <v>6</v>
      </c>
      <c r="AB12" s="39">
        <v>6</v>
      </c>
      <c r="AC12" s="21">
        <v>1</v>
      </c>
      <c r="AD12" s="21">
        <v>4</v>
      </c>
      <c r="AE12" s="21">
        <v>5</v>
      </c>
      <c r="AF12" s="39">
        <v>6</v>
      </c>
      <c r="AG12" s="21">
        <v>1</v>
      </c>
      <c r="AH12" s="21">
        <v>1</v>
      </c>
      <c r="AI12" s="21">
        <v>2</v>
      </c>
      <c r="AJ12" s="25">
        <v>2</v>
      </c>
      <c r="AK12" s="35">
        <v>4.17</v>
      </c>
      <c r="AL12" s="35">
        <v>4.67</v>
      </c>
      <c r="AM12" s="80">
        <f t="shared" si="2"/>
        <v>3.5</v>
      </c>
      <c r="AN12" s="80">
        <f t="shared" si="3"/>
        <v>4</v>
      </c>
      <c r="AO12" s="24" t="s">
        <v>130</v>
      </c>
      <c r="AP12" s="80">
        <f t="shared" si="0"/>
        <v>4.666666666666667</v>
      </c>
    </row>
    <row r="13" spans="1:42" s="24" customFormat="1" x14ac:dyDescent="0.2">
      <c r="A13" s="24">
        <v>9</v>
      </c>
      <c r="B13" s="24" t="s">
        <v>24</v>
      </c>
      <c r="C13" s="38">
        <v>59917</v>
      </c>
      <c r="D13" s="21">
        <v>162894</v>
      </c>
      <c r="E13" s="21">
        <v>170568</v>
      </c>
      <c r="F13" s="21">
        <v>177793</v>
      </c>
      <c r="G13" s="38">
        <v>1</v>
      </c>
      <c r="H13" s="21">
        <v>1</v>
      </c>
      <c r="I13" s="21">
        <v>1</v>
      </c>
      <c r="J13" s="25" t="s">
        <v>16</v>
      </c>
      <c r="K13" s="38" t="s">
        <v>16</v>
      </c>
      <c r="L13" s="39" t="s">
        <v>16</v>
      </c>
      <c r="M13" s="21" t="s">
        <v>58</v>
      </c>
      <c r="N13" s="39" t="s">
        <v>59</v>
      </c>
      <c r="O13" s="39">
        <v>1500</v>
      </c>
      <c r="P13" s="26">
        <f t="shared" si="1"/>
        <v>0.87941466160123827</v>
      </c>
      <c r="Q13" s="39">
        <v>1500</v>
      </c>
      <c r="R13" s="39">
        <v>0.84</v>
      </c>
      <c r="S13" s="25" t="s">
        <v>16</v>
      </c>
      <c r="T13" s="24" t="s">
        <v>16</v>
      </c>
      <c r="U13" s="40" t="s">
        <v>60</v>
      </c>
      <c r="V13" s="24">
        <v>90</v>
      </c>
      <c r="W13" s="24" t="s">
        <v>16</v>
      </c>
      <c r="X13" s="24">
        <v>90</v>
      </c>
      <c r="Y13" s="38" t="s">
        <v>16</v>
      </c>
      <c r="Z13" s="21" t="s">
        <v>16</v>
      </c>
      <c r="AA13" s="21">
        <v>5</v>
      </c>
      <c r="AB13" s="39">
        <v>5</v>
      </c>
      <c r="AC13" s="21" t="s">
        <v>16</v>
      </c>
      <c r="AD13" s="21" t="s">
        <v>16</v>
      </c>
      <c r="AE13" s="21">
        <v>6</v>
      </c>
      <c r="AF13" s="39">
        <v>6</v>
      </c>
      <c r="AG13" s="21" t="s">
        <v>16</v>
      </c>
      <c r="AH13" s="21" t="s">
        <v>16</v>
      </c>
      <c r="AI13" s="21">
        <v>3</v>
      </c>
      <c r="AJ13" s="25">
        <v>3</v>
      </c>
      <c r="AK13" s="35">
        <v>6</v>
      </c>
      <c r="AL13" s="35">
        <v>6</v>
      </c>
      <c r="AM13" s="80">
        <f t="shared" si="2"/>
        <v>4.5</v>
      </c>
      <c r="AN13" s="80">
        <f t="shared" si="3"/>
        <v>4.5</v>
      </c>
      <c r="AP13" s="80">
        <f t="shared" si="0"/>
        <v>4.666666666666667</v>
      </c>
    </row>
    <row r="14" spans="1:42" s="24" customFormat="1" x14ac:dyDescent="0.2">
      <c r="A14" s="24">
        <v>10</v>
      </c>
      <c r="B14" s="24" t="s">
        <v>25</v>
      </c>
      <c r="C14" s="38">
        <v>18721</v>
      </c>
      <c r="D14" s="21">
        <v>47789</v>
      </c>
      <c r="E14" s="21">
        <v>49017</v>
      </c>
      <c r="F14" s="21">
        <v>51196</v>
      </c>
      <c r="G14" s="38">
        <v>1</v>
      </c>
      <c r="H14" s="21">
        <v>1</v>
      </c>
      <c r="I14" s="21">
        <v>1</v>
      </c>
      <c r="J14" s="25" t="s">
        <v>16</v>
      </c>
      <c r="K14" s="38" t="s">
        <v>16</v>
      </c>
      <c r="L14" s="39" t="s">
        <v>16</v>
      </c>
      <c r="M14" s="21">
        <v>1000</v>
      </c>
      <c r="N14" s="39">
        <v>2.09</v>
      </c>
      <c r="O14" s="39">
        <v>1000</v>
      </c>
      <c r="P14" s="26">
        <f t="shared" si="1"/>
        <v>2.040108533773997</v>
      </c>
      <c r="Q14" s="39">
        <v>1000</v>
      </c>
      <c r="R14" s="39">
        <v>1.95</v>
      </c>
      <c r="S14" s="25" t="s">
        <v>16</v>
      </c>
      <c r="T14" s="24" t="s">
        <v>16</v>
      </c>
      <c r="U14" s="24">
        <v>90</v>
      </c>
      <c r="V14" s="24">
        <v>90</v>
      </c>
      <c r="W14" s="24" t="s">
        <v>16</v>
      </c>
      <c r="X14" s="24">
        <v>90</v>
      </c>
      <c r="Y14" s="38" t="s">
        <v>16</v>
      </c>
      <c r="Z14" s="21">
        <v>6</v>
      </c>
      <c r="AA14" s="21">
        <v>6</v>
      </c>
      <c r="AB14" s="39">
        <v>6</v>
      </c>
      <c r="AC14" s="21" t="s">
        <v>16</v>
      </c>
      <c r="AD14" s="21">
        <v>4</v>
      </c>
      <c r="AE14" s="21">
        <v>4</v>
      </c>
      <c r="AF14" s="39">
        <v>5</v>
      </c>
      <c r="AG14" s="21" t="s">
        <v>16</v>
      </c>
      <c r="AH14" s="21">
        <v>3</v>
      </c>
      <c r="AI14" s="21">
        <v>3</v>
      </c>
      <c r="AJ14" s="25">
        <v>3</v>
      </c>
      <c r="AK14" s="35">
        <v>6</v>
      </c>
      <c r="AL14" s="35">
        <v>5.17</v>
      </c>
      <c r="AM14" s="80">
        <f t="shared" si="2"/>
        <v>3.5</v>
      </c>
      <c r="AN14" s="80">
        <f t="shared" si="3"/>
        <v>4</v>
      </c>
      <c r="AO14" s="24" t="s">
        <v>130</v>
      </c>
      <c r="AP14" s="80">
        <f t="shared" si="0"/>
        <v>4.666666666666667</v>
      </c>
    </row>
    <row r="15" spans="1:42" x14ac:dyDescent="0.2">
      <c r="A15">
        <v>11</v>
      </c>
      <c r="B15" t="s">
        <v>52</v>
      </c>
      <c r="C15" s="4">
        <v>96340</v>
      </c>
      <c r="D15" s="2">
        <v>277327</v>
      </c>
      <c r="E15" s="5">
        <v>306065</v>
      </c>
      <c r="F15" s="5">
        <v>318446</v>
      </c>
      <c r="G15" s="4">
        <v>0</v>
      </c>
      <c r="H15" s="2">
        <v>0</v>
      </c>
      <c r="I15" s="2">
        <v>0</v>
      </c>
      <c r="J15" s="3" t="s">
        <v>16</v>
      </c>
      <c r="K15" s="4">
        <v>4000</v>
      </c>
      <c r="L15" s="11">
        <v>4.1500000000000004</v>
      </c>
      <c r="M15" s="2">
        <v>4000</v>
      </c>
      <c r="N15" s="11">
        <v>1.44</v>
      </c>
      <c r="O15" s="18">
        <v>4000</v>
      </c>
      <c r="P15" s="17">
        <f t="shared" si="1"/>
        <v>1.3069119304722854</v>
      </c>
      <c r="Q15" s="18">
        <v>4000</v>
      </c>
      <c r="R15" s="18">
        <v>1.26</v>
      </c>
      <c r="S15" s="3" t="s">
        <v>16</v>
      </c>
      <c r="T15">
        <v>30</v>
      </c>
      <c r="U15">
        <v>30</v>
      </c>
      <c r="V15">
        <v>40</v>
      </c>
      <c r="W15" t="s">
        <v>16</v>
      </c>
      <c r="X15">
        <v>40</v>
      </c>
      <c r="Y15" s="4">
        <v>3</v>
      </c>
      <c r="Z15" s="2">
        <v>3</v>
      </c>
      <c r="AA15" s="5">
        <v>3</v>
      </c>
      <c r="AB15" s="18">
        <v>3</v>
      </c>
      <c r="AC15" s="2">
        <v>2</v>
      </c>
      <c r="AD15" s="2">
        <v>5</v>
      </c>
      <c r="AE15" s="5">
        <v>5</v>
      </c>
      <c r="AF15" s="18">
        <v>5</v>
      </c>
      <c r="AG15" s="2">
        <v>1</v>
      </c>
      <c r="AH15" s="2">
        <v>1</v>
      </c>
      <c r="AI15" s="2">
        <v>2</v>
      </c>
      <c r="AJ15" s="3">
        <v>2</v>
      </c>
      <c r="AK15" s="28">
        <v>2</v>
      </c>
      <c r="AL15" s="28">
        <v>3</v>
      </c>
      <c r="AM15" s="80">
        <f t="shared" si="2"/>
        <v>3.5</v>
      </c>
      <c r="AN15" s="80">
        <f t="shared" si="3"/>
        <v>3.5</v>
      </c>
      <c r="AP15" s="80">
        <f t="shared" si="0"/>
        <v>3.3333333333333335</v>
      </c>
    </row>
    <row r="16" spans="1:42" x14ac:dyDescent="0.2">
      <c r="A16">
        <v>12</v>
      </c>
      <c r="B16" t="s">
        <v>27</v>
      </c>
      <c r="C16" s="4">
        <v>95001</v>
      </c>
      <c r="D16" s="2">
        <v>102476</v>
      </c>
      <c r="E16" s="5">
        <v>122320</v>
      </c>
      <c r="F16" s="5">
        <v>111504</v>
      </c>
      <c r="G16" s="4">
        <v>0</v>
      </c>
      <c r="H16" s="2">
        <v>0</v>
      </c>
      <c r="I16" s="2">
        <v>0</v>
      </c>
      <c r="J16" s="3" t="s">
        <v>16</v>
      </c>
      <c r="K16" s="4">
        <v>6000</v>
      </c>
      <c r="L16" s="11">
        <v>6.32</v>
      </c>
      <c r="M16" s="2">
        <v>6000</v>
      </c>
      <c r="N16" s="11">
        <v>5.86</v>
      </c>
      <c r="O16" s="18">
        <v>4500</v>
      </c>
      <c r="P16" s="17">
        <f t="shared" si="1"/>
        <v>3.6788750817527793</v>
      </c>
      <c r="Q16" s="18">
        <v>4500</v>
      </c>
      <c r="R16" s="18">
        <v>4.04</v>
      </c>
      <c r="S16" s="3" t="s">
        <v>16</v>
      </c>
      <c r="T16">
        <v>40</v>
      </c>
      <c r="U16">
        <v>40</v>
      </c>
      <c r="V16">
        <v>90</v>
      </c>
      <c r="W16" t="s">
        <v>16</v>
      </c>
      <c r="X16">
        <v>90</v>
      </c>
      <c r="Y16" s="4">
        <v>2</v>
      </c>
      <c r="Z16" s="2">
        <v>2</v>
      </c>
      <c r="AA16" s="5">
        <v>3</v>
      </c>
      <c r="AB16" s="18">
        <v>3</v>
      </c>
      <c r="AC16" s="2">
        <v>1</v>
      </c>
      <c r="AD16" s="2">
        <v>1</v>
      </c>
      <c r="AE16" s="5">
        <v>3</v>
      </c>
      <c r="AF16" s="18">
        <v>2</v>
      </c>
      <c r="AG16" s="2">
        <v>2</v>
      </c>
      <c r="AH16" s="2">
        <v>2</v>
      </c>
      <c r="AI16" s="2">
        <v>3</v>
      </c>
      <c r="AJ16" s="3">
        <v>3</v>
      </c>
      <c r="AK16" s="28">
        <v>1.67</v>
      </c>
      <c r="AL16" s="28">
        <v>1.67</v>
      </c>
      <c r="AM16" s="80">
        <f t="shared" si="2"/>
        <v>3</v>
      </c>
      <c r="AN16" s="80">
        <f t="shared" si="3"/>
        <v>2.5</v>
      </c>
      <c r="AO16" t="s">
        <v>130</v>
      </c>
      <c r="AP16" s="80">
        <f t="shared" si="0"/>
        <v>2.6666666666666665</v>
      </c>
    </row>
    <row r="17" spans="1:42" x14ac:dyDescent="0.2">
      <c r="A17">
        <v>13</v>
      </c>
      <c r="B17" t="s">
        <v>28</v>
      </c>
      <c r="C17" s="4">
        <v>76777</v>
      </c>
      <c r="D17" s="2">
        <v>226280</v>
      </c>
      <c r="E17" s="5">
        <v>254770</v>
      </c>
      <c r="F17" s="5">
        <v>272213</v>
      </c>
      <c r="G17" s="4">
        <v>0</v>
      </c>
      <c r="H17" s="2">
        <v>0</v>
      </c>
      <c r="I17" s="2">
        <v>0</v>
      </c>
      <c r="J17" s="3" t="s">
        <v>16</v>
      </c>
      <c r="K17" s="4">
        <v>3000</v>
      </c>
      <c r="L17" s="11">
        <v>3.91</v>
      </c>
      <c r="M17" s="2">
        <v>3000</v>
      </c>
      <c r="N17" s="11">
        <v>1.33</v>
      </c>
      <c r="O17" s="18">
        <v>3000</v>
      </c>
      <c r="P17" s="17">
        <f t="shared" si="1"/>
        <v>1.1775326765317737</v>
      </c>
      <c r="Q17" s="18">
        <v>3000</v>
      </c>
      <c r="R17" s="18">
        <v>1.1000000000000001</v>
      </c>
      <c r="S17" s="3" t="s">
        <v>16</v>
      </c>
      <c r="T17">
        <v>60</v>
      </c>
      <c r="U17">
        <v>60</v>
      </c>
      <c r="V17">
        <v>60</v>
      </c>
      <c r="W17" t="s">
        <v>16</v>
      </c>
      <c r="X17">
        <v>60</v>
      </c>
      <c r="Y17" s="4">
        <v>4</v>
      </c>
      <c r="Z17" s="2">
        <v>4</v>
      </c>
      <c r="AA17" s="5">
        <v>4</v>
      </c>
      <c r="AB17" s="18">
        <v>4</v>
      </c>
      <c r="AC17" s="2">
        <v>3</v>
      </c>
      <c r="AD17" s="2">
        <v>5</v>
      </c>
      <c r="AE17" s="5">
        <v>5</v>
      </c>
      <c r="AF17" s="18">
        <v>5</v>
      </c>
      <c r="AG17" s="2">
        <v>2</v>
      </c>
      <c r="AH17" s="2">
        <v>2</v>
      </c>
      <c r="AI17" s="2">
        <v>2</v>
      </c>
      <c r="AJ17" s="3">
        <v>2</v>
      </c>
      <c r="AK17" s="28">
        <v>3</v>
      </c>
      <c r="AL17" s="28">
        <v>3.67</v>
      </c>
      <c r="AM17" s="80">
        <f t="shared" si="2"/>
        <v>3.5</v>
      </c>
      <c r="AN17" s="80">
        <f t="shared" si="3"/>
        <v>3.5</v>
      </c>
      <c r="AP17" s="80">
        <f t="shared" si="0"/>
        <v>3.6666666666666665</v>
      </c>
    </row>
    <row r="18" spans="1:42" x14ac:dyDescent="0.2">
      <c r="A18">
        <v>14</v>
      </c>
      <c r="B18" t="s">
        <v>29</v>
      </c>
      <c r="C18" s="4" t="e">
        <v>#N/A</v>
      </c>
      <c r="D18" s="2">
        <v>51019</v>
      </c>
      <c r="E18" s="5">
        <v>52642</v>
      </c>
      <c r="F18" s="5">
        <v>52235</v>
      </c>
      <c r="G18" s="4" t="e">
        <v>#N/A</v>
      </c>
      <c r="H18" s="2">
        <v>0</v>
      </c>
      <c r="I18" s="2">
        <v>0</v>
      </c>
      <c r="J18" s="3" t="s">
        <v>16</v>
      </c>
      <c r="K18" s="4" t="e">
        <v>#N/A</v>
      </c>
      <c r="L18" s="11" t="e">
        <v>#N/A</v>
      </c>
      <c r="M18" s="2">
        <v>2000</v>
      </c>
      <c r="N18" s="11">
        <v>3.92</v>
      </c>
      <c r="O18" s="18">
        <v>2000</v>
      </c>
      <c r="P18" s="17">
        <f t="shared" si="1"/>
        <v>3.7992477489457088</v>
      </c>
      <c r="Q18" s="18">
        <v>2000</v>
      </c>
      <c r="R18" s="18">
        <v>3.83</v>
      </c>
      <c r="S18" s="3" t="s">
        <v>16</v>
      </c>
      <c r="T18" t="s">
        <v>16</v>
      </c>
      <c r="U18">
        <v>60</v>
      </c>
      <c r="V18">
        <v>60</v>
      </c>
      <c r="W18" t="s">
        <v>16</v>
      </c>
      <c r="X18" t="s">
        <v>30</v>
      </c>
      <c r="Y18" s="4" t="s">
        <v>16</v>
      </c>
      <c r="Z18" s="2">
        <v>5</v>
      </c>
      <c r="AA18" s="5">
        <v>5</v>
      </c>
      <c r="AB18" s="18">
        <v>5</v>
      </c>
      <c r="AC18" s="2" t="s">
        <v>16</v>
      </c>
      <c r="AD18" s="2">
        <v>3</v>
      </c>
      <c r="AE18" s="5">
        <v>3</v>
      </c>
      <c r="AF18" s="18">
        <v>3</v>
      </c>
      <c r="AG18" s="2" t="s">
        <v>16</v>
      </c>
      <c r="AH18" s="2">
        <v>2</v>
      </c>
      <c r="AI18" s="2">
        <v>2</v>
      </c>
      <c r="AJ18" s="78">
        <v>2</v>
      </c>
      <c r="AK18" s="28">
        <v>6</v>
      </c>
      <c r="AL18" s="28">
        <v>3.33</v>
      </c>
      <c r="AM18" s="80">
        <f t="shared" si="2"/>
        <v>2.5</v>
      </c>
      <c r="AN18" s="82">
        <f t="shared" si="3"/>
        <v>2.5</v>
      </c>
      <c r="AO18" t="s">
        <v>133</v>
      </c>
      <c r="AP18" s="80">
        <f t="shared" si="0"/>
        <v>3.3333333333333335</v>
      </c>
    </row>
    <row r="19" spans="1:42" x14ac:dyDescent="0.2">
      <c r="A19">
        <v>15</v>
      </c>
      <c r="B19" t="s">
        <v>31</v>
      </c>
      <c r="C19" s="4">
        <v>41817</v>
      </c>
      <c r="D19" s="2">
        <v>123940</v>
      </c>
      <c r="E19" s="5">
        <v>134459</v>
      </c>
      <c r="F19" s="5">
        <v>137629</v>
      </c>
      <c r="G19" s="4">
        <v>1</v>
      </c>
      <c r="H19" s="2">
        <v>1</v>
      </c>
      <c r="I19" s="2">
        <v>0</v>
      </c>
      <c r="J19" s="3" t="s">
        <v>16</v>
      </c>
      <c r="K19" s="4" t="s">
        <v>16</v>
      </c>
      <c r="L19" s="11" t="s">
        <v>16</v>
      </c>
      <c r="M19" s="2" t="s">
        <v>16</v>
      </c>
      <c r="N19" s="11" t="s">
        <v>16</v>
      </c>
      <c r="O19" s="18">
        <v>1500</v>
      </c>
      <c r="P19" s="17">
        <f t="shared" si="1"/>
        <v>1.115581701485211</v>
      </c>
      <c r="Q19" s="18">
        <v>1500</v>
      </c>
      <c r="R19" s="18">
        <v>1.0900000000000001</v>
      </c>
      <c r="S19" s="3" t="s">
        <v>16</v>
      </c>
      <c r="T19" t="s">
        <v>16</v>
      </c>
      <c r="U19" t="s">
        <v>16</v>
      </c>
      <c r="V19">
        <v>90</v>
      </c>
      <c r="W19" t="s">
        <v>16</v>
      </c>
      <c r="X19">
        <v>90</v>
      </c>
      <c r="Y19" s="4" t="s">
        <v>16</v>
      </c>
      <c r="Z19" s="2" t="s">
        <v>16</v>
      </c>
      <c r="AA19" s="5">
        <v>5</v>
      </c>
      <c r="AB19" s="18">
        <v>5</v>
      </c>
      <c r="AC19" s="2" t="s">
        <v>16</v>
      </c>
      <c r="AD19" s="2" t="s">
        <v>16</v>
      </c>
      <c r="AE19" s="5">
        <v>5</v>
      </c>
      <c r="AF19" s="18">
        <v>5</v>
      </c>
      <c r="AG19" s="2" t="s">
        <v>16</v>
      </c>
      <c r="AH19" s="2" t="s">
        <v>16</v>
      </c>
      <c r="AI19" s="2">
        <v>3</v>
      </c>
      <c r="AJ19" s="3">
        <v>3</v>
      </c>
      <c r="AK19" s="28">
        <v>6</v>
      </c>
      <c r="AL19" s="28">
        <v>6</v>
      </c>
      <c r="AM19" s="80">
        <f t="shared" si="2"/>
        <v>4</v>
      </c>
      <c r="AN19" s="80">
        <f t="shared" si="3"/>
        <v>4</v>
      </c>
      <c r="AP19" s="80">
        <f t="shared" si="0"/>
        <v>4.333333333333333</v>
      </c>
    </row>
    <row r="20" spans="1:42" s="1" customFormat="1" x14ac:dyDescent="0.2">
      <c r="A20" s="1">
        <v>16</v>
      </c>
      <c r="B20" s="1" t="s">
        <v>32</v>
      </c>
      <c r="C20" s="6">
        <v>171490</v>
      </c>
      <c r="D20" s="5">
        <v>206644</v>
      </c>
      <c r="E20" s="5">
        <v>236294</v>
      </c>
      <c r="F20" s="5">
        <v>251216</v>
      </c>
      <c r="G20" s="6">
        <v>0</v>
      </c>
      <c r="H20" s="5">
        <v>0</v>
      </c>
      <c r="I20" s="5">
        <v>0</v>
      </c>
      <c r="J20" s="7" t="s">
        <v>16</v>
      </c>
      <c r="K20" s="6">
        <v>7000</v>
      </c>
      <c r="L20" s="18">
        <v>4.08</v>
      </c>
      <c r="M20" s="5">
        <v>7000</v>
      </c>
      <c r="N20" s="18">
        <v>3.39</v>
      </c>
      <c r="O20" s="18">
        <v>7000</v>
      </c>
      <c r="P20" s="17">
        <f t="shared" si="1"/>
        <v>2.9624112334633974</v>
      </c>
      <c r="Q20" s="7">
        <v>7536</v>
      </c>
      <c r="R20" s="7">
        <v>3</v>
      </c>
      <c r="S20" s="7" t="s">
        <v>53</v>
      </c>
      <c r="T20" s="1">
        <v>30</v>
      </c>
      <c r="U20" s="1">
        <v>40</v>
      </c>
      <c r="V20" s="1">
        <v>40</v>
      </c>
      <c r="W20" s="1" t="s">
        <v>16</v>
      </c>
      <c r="X20" s="1">
        <v>40</v>
      </c>
      <c r="Y20" s="6">
        <v>1</v>
      </c>
      <c r="Z20" s="5">
        <v>1</v>
      </c>
      <c r="AA20" s="5">
        <v>1</v>
      </c>
      <c r="AB20" s="7">
        <v>1</v>
      </c>
      <c r="AC20" s="5">
        <v>2</v>
      </c>
      <c r="AD20" s="5">
        <v>3</v>
      </c>
      <c r="AE20" s="5">
        <v>4</v>
      </c>
      <c r="AF20">
        <v>3</v>
      </c>
      <c r="AG20" s="5">
        <v>1</v>
      </c>
      <c r="AH20" s="5">
        <v>2</v>
      </c>
      <c r="AI20" s="5">
        <v>2</v>
      </c>
      <c r="AJ20" s="7">
        <v>2</v>
      </c>
      <c r="AK20" s="29">
        <v>1.33</v>
      </c>
      <c r="AL20" s="29">
        <v>2</v>
      </c>
      <c r="AM20" s="80">
        <f t="shared" si="2"/>
        <v>3</v>
      </c>
      <c r="AN20" s="80">
        <f t="shared" si="3"/>
        <v>2.5</v>
      </c>
      <c r="AO20" s="1" t="s">
        <v>130</v>
      </c>
      <c r="AP20" s="80">
        <f t="shared" si="0"/>
        <v>2</v>
      </c>
    </row>
    <row r="21" spans="1:42" x14ac:dyDescent="0.2">
      <c r="A21">
        <v>17</v>
      </c>
      <c r="B21" t="s">
        <v>34</v>
      </c>
      <c r="C21" s="4">
        <v>51113</v>
      </c>
      <c r="D21" s="2">
        <v>150899</v>
      </c>
      <c r="E21" s="5">
        <v>180715</v>
      </c>
      <c r="F21" s="5">
        <v>196710</v>
      </c>
      <c r="G21" s="4">
        <v>0</v>
      </c>
      <c r="H21" s="2">
        <v>0</v>
      </c>
      <c r="I21" s="2">
        <v>0</v>
      </c>
      <c r="J21" s="3" t="s">
        <v>16</v>
      </c>
      <c r="K21" s="4">
        <v>6000</v>
      </c>
      <c r="L21" s="11">
        <v>11.74</v>
      </c>
      <c r="M21" s="2">
        <v>6000</v>
      </c>
      <c r="N21" s="11">
        <v>3.98</v>
      </c>
      <c r="O21" s="18">
        <v>6000</v>
      </c>
      <c r="P21" s="17">
        <f t="shared" si="1"/>
        <v>3.3201449796641116</v>
      </c>
      <c r="Q21" s="18">
        <v>6000</v>
      </c>
      <c r="R21" s="17">
        <v>3.05</v>
      </c>
      <c r="S21" s="3" t="s">
        <v>16</v>
      </c>
      <c r="T21">
        <v>90</v>
      </c>
      <c r="U21">
        <v>90</v>
      </c>
      <c r="V21">
        <v>90</v>
      </c>
      <c r="W21" t="s">
        <v>16</v>
      </c>
      <c r="X21">
        <v>90</v>
      </c>
      <c r="Y21" s="4">
        <v>2</v>
      </c>
      <c r="Z21" s="2">
        <v>2</v>
      </c>
      <c r="AA21" s="5">
        <v>2</v>
      </c>
      <c r="AB21" s="18">
        <v>2</v>
      </c>
      <c r="AC21" s="2">
        <v>1</v>
      </c>
      <c r="AD21" s="2">
        <v>3</v>
      </c>
      <c r="AE21" s="5">
        <v>3</v>
      </c>
      <c r="AF21">
        <v>3</v>
      </c>
      <c r="AG21" s="2">
        <v>3</v>
      </c>
      <c r="AH21" s="2">
        <v>3</v>
      </c>
      <c r="AI21" s="2">
        <v>3</v>
      </c>
      <c r="AJ21" s="3">
        <v>3</v>
      </c>
      <c r="AK21" s="28">
        <v>2</v>
      </c>
      <c r="AL21" s="28">
        <v>2.67</v>
      </c>
      <c r="AM21" s="80">
        <f t="shared" si="2"/>
        <v>3</v>
      </c>
      <c r="AN21" s="80">
        <f t="shared" si="3"/>
        <v>3</v>
      </c>
      <c r="AP21" s="80">
        <f t="shared" si="0"/>
        <v>2.6666666666666665</v>
      </c>
    </row>
    <row r="22" spans="1:42" x14ac:dyDescent="0.2">
      <c r="A22">
        <v>18</v>
      </c>
      <c r="B22" t="s">
        <v>35</v>
      </c>
      <c r="C22" s="4">
        <v>149505</v>
      </c>
      <c r="D22" s="2">
        <v>125090</v>
      </c>
      <c r="E22" s="5">
        <v>113666</v>
      </c>
      <c r="F22" s="5">
        <v>113979</v>
      </c>
      <c r="G22" s="4">
        <v>0</v>
      </c>
      <c r="H22" s="2">
        <v>0</v>
      </c>
      <c r="I22" s="2">
        <v>0</v>
      </c>
      <c r="J22" s="3" t="s">
        <v>16</v>
      </c>
      <c r="K22" s="4">
        <v>1000</v>
      </c>
      <c r="L22" s="11">
        <v>0.67</v>
      </c>
      <c r="M22" s="2">
        <v>2000</v>
      </c>
      <c r="N22" s="11">
        <v>1.6</v>
      </c>
      <c r="O22" s="18">
        <v>2000</v>
      </c>
      <c r="P22" s="17">
        <f t="shared" si="1"/>
        <v>1.7595411116780744</v>
      </c>
      <c r="Q22" s="18">
        <v>2000</v>
      </c>
      <c r="R22" s="17">
        <v>1.75</v>
      </c>
      <c r="S22" s="3" t="s">
        <v>16</v>
      </c>
      <c r="T22">
        <v>180</v>
      </c>
      <c r="U22">
        <v>42</v>
      </c>
      <c r="V22">
        <v>42</v>
      </c>
      <c r="W22" t="s">
        <v>16</v>
      </c>
      <c r="X22">
        <v>42</v>
      </c>
      <c r="Y22" s="4">
        <v>6</v>
      </c>
      <c r="Z22" s="2">
        <v>5</v>
      </c>
      <c r="AA22" s="5">
        <v>5</v>
      </c>
      <c r="AB22" s="18">
        <v>5</v>
      </c>
      <c r="AC22" s="2">
        <v>6</v>
      </c>
      <c r="AD22" s="2">
        <v>5</v>
      </c>
      <c r="AE22" s="5">
        <v>5</v>
      </c>
      <c r="AF22">
        <v>5</v>
      </c>
      <c r="AG22" s="2">
        <v>6</v>
      </c>
      <c r="AH22" s="2">
        <v>2</v>
      </c>
      <c r="AI22" s="2">
        <v>2</v>
      </c>
      <c r="AJ22" s="3">
        <v>2</v>
      </c>
      <c r="AK22" s="28">
        <v>6</v>
      </c>
      <c r="AL22" s="28">
        <v>4</v>
      </c>
      <c r="AM22" s="80">
        <f t="shared" si="2"/>
        <v>3.5</v>
      </c>
      <c r="AN22" s="80">
        <f t="shared" si="3"/>
        <v>3.5</v>
      </c>
      <c r="AP22" s="80">
        <f t="shared" si="0"/>
        <v>4</v>
      </c>
    </row>
    <row r="23" spans="1:42" x14ac:dyDescent="0.2">
      <c r="A23">
        <v>19</v>
      </c>
      <c r="B23" t="s">
        <v>36</v>
      </c>
      <c r="C23" s="4">
        <v>108208</v>
      </c>
      <c r="D23" s="2">
        <v>172873</v>
      </c>
      <c r="E23" s="5">
        <v>185737</v>
      </c>
      <c r="F23" s="5">
        <v>188192</v>
      </c>
      <c r="G23" s="4">
        <v>1</v>
      </c>
      <c r="H23" s="2">
        <v>1</v>
      </c>
      <c r="I23" s="2">
        <v>1</v>
      </c>
      <c r="J23" s="3" t="s">
        <v>16</v>
      </c>
      <c r="K23" s="4" t="s">
        <v>16</v>
      </c>
      <c r="L23" s="11" t="s">
        <v>16</v>
      </c>
      <c r="M23" s="2" t="s">
        <v>16</v>
      </c>
      <c r="N23" s="11" t="s">
        <v>16</v>
      </c>
      <c r="O23" s="18" t="s">
        <v>16</v>
      </c>
      <c r="P23" s="27" t="s">
        <v>16</v>
      </c>
      <c r="Q23" s="18">
        <v>1500</v>
      </c>
      <c r="R23" s="27">
        <v>0.8</v>
      </c>
      <c r="S23" s="3" t="s">
        <v>16</v>
      </c>
      <c r="T23" t="s">
        <v>16</v>
      </c>
      <c r="U23" t="s">
        <v>16</v>
      </c>
      <c r="V23" t="s">
        <v>16</v>
      </c>
      <c r="W23" t="s">
        <v>16</v>
      </c>
      <c r="X23">
        <v>56</v>
      </c>
      <c r="Y23" s="4" t="s">
        <v>16</v>
      </c>
      <c r="Z23" s="2" t="s">
        <v>16</v>
      </c>
      <c r="AA23" s="5" t="s">
        <v>16</v>
      </c>
      <c r="AB23" s="18">
        <v>5</v>
      </c>
      <c r="AC23" s="2" t="s">
        <v>16</v>
      </c>
      <c r="AD23" s="2" t="s">
        <v>16</v>
      </c>
      <c r="AE23" s="5" t="s">
        <v>16</v>
      </c>
      <c r="AF23">
        <v>6</v>
      </c>
      <c r="AG23" s="2" t="s">
        <v>16</v>
      </c>
      <c r="AH23" s="2" t="s">
        <v>16</v>
      </c>
      <c r="AI23" s="2" t="s">
        <v>16</v>
      </c>
      <c r="AJ23" s="3">
        <v>2</v>
      </c>
      <c r="AK23" s="28">
        <v>6</v>
      </c>
      <c r="AL23" s="28">
        <v>6</v>
      </c>
      <c r="AM23" s="80">
        <v>6</v>
      </c>
      <c r="AN23" s="82">
        <v>6</v>
      </c>
      <c r="AO23" s="49" t="s">
        <v>134</v>
      </c>
      <c r="AP23" s="80">
        <f t="shared" si="0"/>
        <v>4.333333333333333</v>
      </c>
    </row>
    <row r="24" spans="1:42" x14ac:dyDescent="0.2">
      <c r="A24">
        <v>20</v>
      </c>
      <c r="B24" t="s">
        <v>37</v>
      </c>
      <c r="C24" s="4">
        <v>277763</v>
      </c>
      <c r="D24" s="2">
        <v>675533</v>
      </c>
      <c r="E24" s="5">
        <v>707615</v>
      </c>
      <c r="F24" s="5">
        <v>730450</v>
      </c>
      <c r="G24" s="4">
        <v>1</v>
      </c>
      <c r="H24" s="2">
        <v>0</v>
      </c>
      <c r="I24" s="2">
        <v>0</v>
      </c>
      <c r="J24" s="3" t="s">
        <v>16</v>
      </c>
      <c r="K24" s="4" t="s">
        <v>16</v>
      </c>
      <c r="L24" s="11" t="s">
        <v>16</v>
      </c>
      <c r="M24" s="2">
        <v>10000</v>
      </c>
      <c r="N24" s="11">
        <v>1.48</v>
      </c>
      <c r="O24" s="18">
        <v>10000</v>
      </c>
      <c r="P24" s="17">
        <f t="shared" si="1"/>
        <v>1.4131978547656565</v>
      </c>
      <c r="Q24" s="18">
        <v>10000</v>
      </c>
      <c r="R24" s="17">
        <v>1.37</v>
      </c>
      <c r="S24" s="3" t="s">
        <v>16</v>
      </c>
      <c r="T24" t="s">
        <v>16</v>
      </c>
      <c r="U24">
        <v>90</v>
      </c>
      <c r="V24">
        <v>90</v>
      </c>
      <c r="W24" t="s">
        <v>16</v>
      </c>
      <c r="X24">
        <v>90</v>
      </c>
      <c r="Y24" s="4" t="s">
        <v>16</v>
      </c>
      <c r="Z24" s="2">
        <v>1</v>
      </c>
      <c r="AA24" s="5">
        <v>1</v>
      </c>
      <c r="AB24" s="18">
        <v>1</v>
      </c>
      <c r="AC24" s="2" t="s">
        <v>16</v>
      </c>
      <c r="AD24" s="2">
        <v>5</v>
      </c>
      <c r="AE24" s="5">
        <v>5</v>
      </c>
      <c r="AF24">
        <v>5</v>
      </c>
      <c r="AG24" s="2" t="s">
        <v>16</v>
      </c>
      <c r="AH24" s="2">
        <v>3</v>
      </c>
      <c r="AI24" s="2">
        <v>3</v>
      </c>
      <c r="AJ24" s="3">
        <v>3</v>
      </c>
      <c r="AK24" s="28">
        <v>6</v>
      </c>
      <c r="AL24" s="28">
        <v>3</v>
      </c>
      <c r="AM24" s="80">
        <f t="shared" si="2"/>
        <v>4</v>
      </c>
      <c r="AN24" s="80">
        <f t="shared" si="3"/>
        <v>4</v>
      </c>
      <c r="AP24" s="80">
        <f t="shared" si="0"/>
        <v>3</v>
      </c>
    </row>
    <row r="25" spans="1:42" s="24" customFormat="1" x14ac:dyDescent="0.2">
      <c r="A25" s="24">
        <v>21</v>
      </c>
      <c r="B25" s="24" t="s">
        <v>38</v>
      </c>
      <c r="C25" s="38">
        <v>107570</v>
      </c>
      <c r="D25" s="21">
        <v>339338</v>
      </c>
      <c r="E25" s="21">
        <v>391210</v>
      </c>
      <c r="F25" s="66">
        <v>415963</v>
      </c>
      <c r="G25" s="38">
        <v>1</v>
      </c>
      <c r="H25" s="21">
        <v>1</v>
      </c>
      <c r="I25" s="21">
        <v>1</v>
      </c>
      <c r="J25" s="25" t="s">
        <v>16</v>
      </c>
      <c r="K25" s="38" t="s">
        <v>16</v>
      </c>
      <c r="L25" s="39" t="s">
        <v>16</v>
      </c>
      <c r="M25" s="21" t="s">
        <v>16</v>
      </c>
      <c r="N25" s="39" t="s">
        <v>16</v>
      </c>
      <c r="O25" s="39">
        <v>3000</v>
      </c>
      <c r="P25" s="26">
        <f t="shared" si="1"/>
        <v>0.76685156309910274</v>
      </c>
      <c r="Q25" s="39">
        <v>3000</v>
      </c>
      <c r="R25" s="26">
        <v>0.72</v>
      </c>
      <c r="S25" s="25" t="s">
        <v>16</v>
      </c>
      <c r="T25" s="24" t="s">
        <v>16</v>
      </c>
      <c r="U25" s="24" t="s">
        <v>16</v>
      </c>
      <c r="V25" s="24">
        <v>90</v>
      </c>
      <c r="W25" s="24" t="s">
        <v>16</v>
      </c>
      <c r="X25" s="24">
        <v>90</v>
      </c>
      <c r="Y25" s="38" t="s">
        <v>16</v>
      </c>
      <c r="Z25" s="21" t="s">
        <v>16</v>
      </c>
      <c r="AA25" s="21">
        <v>4</v>
      </c>
      <c r="AB25" s="39">
        <v>4</v>
      </c>
      <c r="AC25" s="21" t="s">
        <v>16</v>
      </c>
      <c r="AD25" s="21" t="s">
        <v>16</v>
      </c>
      <c r="AE25" s="21">
        <v>6</v>
      </c>
      <c r="AF25">
        <v>6</v>
      </c>
      <c r="AG25" s="21" t="s">
        <v>16</v>
      </c>
      <c r="AH25" s="21" t="s">
        <v>16</v>
      </c>
      <c r="AI25" s="21">
        <v>3</v>
      </c>
      <c r="AJ25" s="25">
        <v>3</v>
      </c>
      <c r="AK25" s="35">
        <v>6</v>
      </c>
      <c r="AL25" s="35">
        <v>6</v>
      </c>
      <c r="AM25" s="80">
        <f t="shared" si="2"/>
        <v>4.5</v>
      </c>
      <c r="AN25" s="80">
        <f t="shared" si="3"/>
        <v>4.5</v>
      </c>
      <c r="AP25" s="80">
        <f t="shared" si="0"/>
        <v>4.333333333333333</v>
      </c>
    </row>
    <row r="26" spans="1:42" s="1" customFormat="1" x14ac:dyDescent="0.2">
      <c r="A26" s="1">
        <v>22</v>
      </c>
      <c r="B26" s="1" t="s">
        <v>39</v>
      </c>
      <c r="C26" s="6" t="e">
        <v>#N/A</v>
      </c>
      <c r="D26" s="5" t="e">
        <v>#N/A</v>
      </c>
      <c r="E26" s="5">
        <v>24783</v>
      </c>
      <c r="F26" s="65">
        <v>26286</v>
      </c>
      <c r="G26" s="6" t="e">
        <v>#N/A</v>
      </c>
      <c r="H26" s="5" t="e">
        <v>#N/A</v>
      </c>
      <c r="I26" s="5">
        <v>0</v>
      </c>
      <c r="J26" s="7" t="s">
        <v>16</v>
      </c>
      <c r="K26" s="6" t="e">
        <v>#N/A</v>
      </c>
      <c r="L26" s="18" t="e">
        <v>#N/A</v>
      </c>
      <c r="M26" s="5" t="e">
        <v>#N/A</v>
      </c>
      <c r="N26" s="18" t="e">
        <v>#N/A</v>
      </c>
      <c r="O26" s="18">
        <v>100</v>
      </c>
      <c r="P26" s="17">
        <f t="shared" si="1"/>
        <v>0.40350240083928496</v>
      </c>
      <c r="Q26" s="18">
        <v>100</v>
      </c>
      <c r="R26" s="17">
        <v>0.38</v>
      </c>
      <c r="S26" s="7" t="s">
        <v>16</v>
      </c>
      <c r="T26" s="1" t="e">
        <v>#N/A</v>
      </c>
      <c r="U26" s="1" t="e">
        <v>#N/A</v>
      </c>
      <c r="V26" s="1">
        <v>90</v>
      </c>
      <c r="W26" s="1" t="s">
        <v>132</v>
      </c>
      <c r="X26" s="1">
        <v>30</v>
      </c>
      <c r="Y26" s="6" t="e">
        <v>#N/A</v>
      </c>
      <c r="Z26" s="1" t="e">
        <v>#N/A</v>
      </c>
      <c r="AA26" s="5">
        <v>6</v>
      </c>
      <c r="AB26" s="18">
        <v>6</v>
      </c>
      <c r="AC26" s="1" t="e">
        <v>#N/A</v>
      </c>
      <c r="AD26" s="1" t="e">
        <v>#N/A</v>
      </c>
      <c r="AE26" s="5">
        <v>6</v>
      </c>
      <c r="AF26">
        <v>6</v>
      </c>
      <c r="AG26" s="1" t="e">
        <v>#N/A</v>
      </c>
      <c r="AH26" s="1" t="e">
        <v>#N/A</v>
      </c>
      <c r="AI26" s="5">
        <v>3</v>
      </c>
      <c r="AJ26" s="7">
        <v>1</v>
      </c>
      <c r="AK26" s="29" t="e">
        <v>#N/A</v>
      </c>
      <c r="AL26" s="29" t="e">
        <v>#N/A</v>
      </c>
      <c r="AM26" s="80">
        <f t="shared" si="2"/>
        <v>4.5</v>
      </c>
      <c r="AN26" s="80">
        <f t="shared" si="3"/>
        <v>3.5</v>
      </c>
      <c r="AO26" s="1" t="s">
        <v>130</v>
      </c>
      <c r="AP26" s="80">
        <f t="shared" si="0"/>
        <v>4.333333333333333</v>
      </c>
    </row>
    <row r="27" spans="1:42" s="1" customFormat="1" x14ac:dyDescent="0.2">
      <c r="A27" s="1">
        <v>23</v>
      </c>
      <c r="B27" s="1" t="s">
        <v>40</v>
      </c>
      <c r="C27" s="6" t="e">
        <v>#N/A</v>
      </c>
      <c r="D27" s="5" t="e">
        <v>#N/A</v>
      </c>
      <c r="E27" s="5">
        <v>30039</v>
      </c>
      <c r="F27" s="5">
        <v>30941</v>
      </c>
      <c r="G27" s="6" t="e">
        <v>#N/A</v>
      </c>
      <c r="H27" s="5" t="e">
        <v>#N/A</v>
      </c>
      <c r="I27" s="5">
        <v>0</v>
      </c>
      <c r="J27" s="7" t="s">
        <v>16</v>
      </c>
      <c r="K27" s="6" t="e">
        <v>#N/A</v>
      </c>
      <c r="L27" s="18" t="e">
        <v>#N/A</v>
      </c>
      <c r="M27" s="5" t="e">
        <v>#N/A</v>
      </c>
      <c r="N27" s="18" t="e">
        <v>#N/A</v>
      </c>
      <c r="O27" s="18">
        <v>250</v>
      </c>
      <c r="P27" s="17">
        <f t="shared" si="1"/>
        <v>0.83225140650487694</v>
      </c>
      <c r="Q27" s="18">
        <v>250</v>
      </c>
      <c r="R27" s="17">
        <v>0.81</v>
      </c>
      <c r="S27" s="7" t="s">
        <v>16</v>
      </c>
      <c r="T27" s="1" t="e">
        <v>#N/A</v>
      </c>
      <c r="U27" s="1" t="e">
        <v>#N/A</v>
      </c>
      <c r="V27" s="1">
        <v>60</v>
      </c>
      <c r="W27" s="1" t="s">
        <v>16</v>
      </c>
      <c r="X27" s="1">
        <v>60</v>
      </c>
      <c r="Y27" s="6" t="e">
        <v>#N/A</v>
      </c>
      <c r="Z27" s="1" t="e">
        <v>#N/A</v>
      </c>
      <c r="AA27" s="5">
        <v>6</v>
      </c>
      <c r="AB27" s="18">
        <v>6</v>
      </c>
      <c r="AC27" s="1" t="e">
        <v>#N/A</v>
      </c>
      <c r="AD27" s="1" t="e">
        <v>#N/A</v>
      </c>
      <c r="AE27" s="5">
        <v>6</v>
      </c>
      <c r="AF27">
        <v>6</v>
      </c>
      <c r="AG27" s="1" t="e">
        <v>#N/A</v>
      </c>
      <c r="AH27" s="1" t="e">
        <v>#N/A</v>
      </c>
      <c r="AI27" s="5">
        <v>2</v>
      </c>
      <c r="AJ27" s="7">
        <v>2</v>
      </c>
      <c r="AK27" s="29" t="e">
        <v>#N/A</v>
      </c>
      <c r="AL27" s="29" t="e">
        <v>#N/A</v>
      </c>
      <c r="AM27" s="80">
        <f t="shared" si="2"/>
        <v>4</v>
      </c>
      <c r="AN27" s="80">
        <f t="shared" si="3"/>
        <v>4</v>
      </c>
      <c r="AP27" s="80">
        <f t="shared" si="0"/>
        <v>4.666666666666667</v>
      </c>
    </row>
    <row r="28" spans="1:42" s="1" customFormat="1" x14ac:dyDescent="0.2">
      <c r="A28" s="1">
        <v>24</v>
      </c>
      <c r="B28" s="1" t="s">
        <v>41</v>
      </c>
      <c r="C28" s="6" t="e">
        <v>#N/A</v>
      </c>
      <c r="D28" s="5" t="e">
        <v>#N/A</v>
      </c>
      <c r="E28" s="5">
        <v>37442</v>
      </c>
      <c r="F28" s="5">
        <v>38665</v>
      </c>
      <c r="G28" s="6" t="e">
        <v>#N/A</v>
      </c>
      <c r="H28" s="5" t="e">
        <v>#N/A</v>
      </c>
      <c r="I28" s="5">
        <v>0</v>
      </c>
      <c r="J28" s="7" t="s">
        <v>16</v>
      </c>
      <c r="K28" s="6" t="e">
        <v>#N/A</v>
      </c>
      <c r="L28" s="18" t="e">
        <v>#N/A</v>
      </c>
      <c r="M28" s="5" t="e">
        <v>#N/A</v>
      </c>
      <c r="N28" s="18" t="e">
        <v>#N/A</v>
      </c>
      <c r="O28" s="18">
        <v>300</v>
      </c>
      <c r="P28" s="17">
        <f t="shared" si="1"/>
        <v>0.80123925004006202</v>
      </c>
      <c r="Q28" s="18">
        <v>300</v>
      </c>
      <c r="R28" s="17">
        <v>0.78</v>
      </c>
      <c r="S28" s="7" t="s">
        <v>16</v>
      </c>
      <c r="T28" s="1" t="e">
        <v>#N/A</v>
      </c>
      <c r="U28" s="1" t="e">
        <v>#N/A</v>
      </c>
      <c r="V28" s="1">
        <v>60</v>
      </c>
      <c r="W28" s="1" t="s">
        <v>16</v>
      </c>
      <c r="X28" s="1">
        <v>60</v>
      </c>
      <c r="Y28" s="6" t="e">
        <v>#N/A</v>
      </c>
      <c r="Z28" s="1" t="e">
        <v>#N/A</v>
      </c>
      <c r="AA28" s="5">
        <v>6</v>
      </c>
      <c r="AB28" s="18">
        <v>6</v>
      </c>
      <c r="AC28" s="1" t="e">
        <v>#N/A</v>
      </c>
      <c r="AD28" s="1" t="e">
        <v>#N/A</v>
      </c>
      <c r="AE28" s="5">
        <v>6</v>
      </c>
      <c r="AF28">
        <v>6</v>
      </c>
      <c r="AG28" s="1" t="e">
        <v>#N/A</v>
      </c>
      <c r="AH28" s="1" t="e">
        <v>#N/A</v>
      </c>
      <c r="AI28" s="5">
        <v>2</v>
      </c>
      <c r="AJ28" s="7">
        <v>2</v>
      </c>
      <c r="AK28" s="29" t="e">
        <v>#N/A</v>
      </c>
      <c r="AL28" s="29" t="e">
        <v>#N/A</v>
      </c>
      <c r="AM28" s="80">
        <f t="shared" si="2"/>
        <v>4</v>
      </c>
      <c r="AN28" s="80">
        <f t="shared" si="3"/>
        <v>4</v>
      </c>
      <c r="AP28" s="80">
        <f t="shared" si="0"/>
        <v>4.666666666666667</v>
      </c>
    </row>
    <row r="29" spans="1:42" x14ac:dyDescent="0.2">
      <c r="A29">
        <v>25</v>
      </c>
      <c r="B29" t="s">
        <v>42</v>
      </c>
      <c r="E29">
        <v>11267</v>
      </c>
      <c r="F29">
        <v>11669</v>
      </c>
      <c r="L29" s="19"/>
      <c r="N29" s="19"/>
      <c r="O29">
        <v>200</v>
      </c>
      <c r="P29">
        <v>1.78</v>
      </c>
      <c r="Q29">
        <v>200</v>
      </c>
      <c r="R29">
        <v>1.71</v>
      </c>
      <c r="V29">
        <v>30</v>
      </c>
      <c r="X29">
        <v>30</v>
      </c>
      <c r="AB29">
        <v>6</v>
      </c>
      <c r="AF29">
        <v>5</v>
      </c>
      <c r="AJ29" s="3">
        <v>1</v>
      </c>
    </row>
    <row r="30" spans="1:42" x14ac:dyDescent="0.2">
      <c r="A30">
        <v>26</v>
      </c>
      <c r="B30" t="s">
        <v>61</v>
      </c>
      <c r="E30">
        <v>25952</v>
      </c>
      <c r="F30">
        <v>26318</v>
      </c>
      <c r="O30" t="s">
        <v>16</v>
      </c>
      <c r="P30" t="s">
        <v>16</v>
      </c>
      <c r="Q30" t="s">
        <v>16</v>
      </c>
      <c r="R30" t="s">
        <v>16</v>
      </c>
      <c r="V30" t="s">
        <v>16</v>
      </c>
      <c r="X30" t="s">
        <v>16</v>
      </c>
    </row>
    <row r="31" spans="1:42" x14ac:dyDescent="0.2">
      <c r="B31" s="73"/>
      <c r="C31" s="73"/>
    </row>
    <row r="32" spans="1:42" x14ac:dyDescent="0.2">
      <c r="A32" t="s">
        <v>145</v>
      </c>
      <c r="B32" s="22"/>
      <c r="C32" s="22"/>
      <c r="D32" s="22"/>
      <c r="E32" s="22"/>
      <c r="F32" s="22"/>
      <c r="G32" s="22"/>
      <c r="H32" s="22"/>
      <c r="I32" s="22"/>
      <c r="J32" s="22"/>
      <c r="K32" s="22"/>
      <c r="L32" s="22"/>
      <c r="M32" s="22"/>
      <c r="N32" s="22"/>
      <c r="O32" s="22"/>
      <c r="P32" s="22"/>
      <c r="Q32" s="22"/>
      <c r="R32" s="22"/>
      <c r="S32" s="22"/>
      <c r="T32" s="22"/>
      <c r="U32" s="22"/>
      <c r="V32" s="22"/>
    </row>
    <row r="33" spans="2:15" x14ac:dyDescent="0.2">
      <c r="B33" s="22"/>
      <c r="C33" s="22"/>
      <c r="D33" s="22"/>
      <c r="E33" s="22"/>
      <c r="F33" s="22"/>
      <c r="G33" s="22"/>
    </row>
    <row r="34" spans="2:15" x14ac:dyDescent="0.2">
      <c r="B34" s="22"/>
      <c r="C34" s="22"/>
      <c r="D34" s="22"/>
      <c r="E34" s="22"/>
      <c r="F34" s="22"/>
      <c r="G34" s="22"/>
      <c r="H34" s="22"/>
      <c r="I34" s="22"/>
      <c r="J34" s="22"/>
      <c r="K34" s="22"/>
      <c r="L34" s="22"/>
      <c r="M34" s="22"/>
      <c r="N34" s="22"/>
      <c r="O34" s="22"/>
    </row>
    <row r="35" spans="2:15" x14ac:dyDescent="0.2">
      <c r="B35" s="22"/>
      <c r="C35" s="22"/>
      <c r="D35" s="22"/>
      <c r="E35" s="22"/>
      <c r="F35" s="22"/>
      <c r="G35" s="22"/>
      <c r="H35" s="22"/>
      <c r="I35" s="22"/>
      <c r="J35" s="22"/>
      <c r="K35" s="22"/>
      <c r="L35" s="22"/>
      <c r="M35" s="22"/>
      <c r="N35" s="22"/>
    </row>
  </sheetData>
  <mergeCells count="17">
    <mergeCell ref="Q4:R4"/>
    <mergeCell ref="Y3:AA3"/>
    <mergeCell ref="AC3:AE3"/>
    <mergeCell ref="AG3:AI3"/>
    <mergeCell ref="A1:AM1"/>
    <mergeCell ref="C2:E2"/>
    <mergeCell ref="K2:S2"/>
    <mergeCell ref="T2:W2"/>
    <mergeCell ref="Y2:AI2"/>
    <mergeCell ref="AK2:AM2"/>
    <mergeCell ref="G2:J2"/>
    <mergeCell ref="W3:W4"/>
    <mergeCell ref="K4:L4"/>
    <mergeCell ref="M4:N4"/>
    <mergeCell ref="J3:J4"/>
    <mergeCell ref="O4:P4"/>
    <mergeCell ref="S3:S4"/>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0"/>
  <sheetViews>
    <sheetView topLeftCell="F1" workbookViewId="0">
      <selection activeCell="F28" sqref="F28"/>
    </sheetView>
  </sheetViews>
  <sheetFormatPr baseColWidth="10" defaultColWidth="11.5" defaultRowHeight="15" x14ac:dyDescent="0.2"/>
  <cols>
    <col min="1" max="1" width="3" bestFit="1" customWidth="1"/>
    <col min="7" max="7" width="18.33203125" customWidth="1"/>
  </cols>
  <sheetData>
    <row r="1" spans="1:31" x14ac:dyDescent="0.2">
      <c r="A1" s="137" t="s">
        <v>62</v>
      </c>
      <c r="B1" s="137"/>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row>
    <row r="2" spans="1:31" ht="15" customHeight="1" x14ac:dyDescent="0.2">
      <c r="C2" s="127" t="s">
        <v>63</v>
      </c>
      <c r="D2" s="128"/>
      <c r="E2" s="128"/>
      <c r="F2" s="92"/>
      <c r="G2" s="105" t="s">
        <v>144</v>
      </c>
      <c r="H2" s="128" t="s">
        <v>64</v>
      </c>
      <c r="I2" s="128"/>
      <c r="J2" s="128"/>
      <c r="K2" s="128"/>
      <c r="L2" s="128"/>
      <c r="M2" s="128"/>
      <c r="N2" s="128"/>
      <c r="O2" s="92"/>
      <c r="P2" s="94"/>
      <c r="Q2" s="136" t="s">
        <v>65</v>
      </c>
      <c r="R2" s="136"/>
      <c r="S2" s="136"/>
      <c r="T2" s="136"/>
      <c r="U2" s="96"/>
      <c r="V2" s="96"/>
      <c r="W2" s="127" t="s">
        <v>66</v>
      </c>
      <c r="X2" s="128"/>
      <c r="Y2" s="128"/>
      <c r="Z2" s="94"/>
      <c r="AA2" s="126" t="s">
        <v>5</v>
      </c>
      <c r="AB2" s="126"/>
      <c r="AC2" s="126"/>
    </row>
    <row r="3" spans="1:31" x14ac:dyDescent="0.2">
      <c r="C3" s="138"/>
      <c r="D3" s="134"/>
      <c r="E3" s="134"/>
      <c r="F3" s="95"/>
      <c r="G3" s="97"/>
      <c r="H3" s="2" t="s">
        <v>6</v>
      </c>
      <c r="I3" s="2" t="s">
        <v>67</v>
      </c>
      <c r="J3" s="2" t="s">
        <v>6</v>
      </c>
      <c r="K3" s="2" t="s">
        <v>67</v>
      </c>
      <c r="L3" s="2" t="s">
        <v>6</v>
      </c>
      <c r="M3" s="5" t="s">
        <v>67</v>
      </c>
      <c r="N3" s="134" t="s">
        <v>8</v>
      </c>
      <c r="O3" s="95" t="s">
        <v>6</v>
      </c>
      <c r="P3" s="93" t="s">
        <v>67</v>
      </c>
      <c r="Q3" s="71" t="s">
        <v>68</v>
      </c>
      <c r="R3" s="71" t="s">
        <v>6</v>
      </c>
      <c r="S3" s="71" t="s">
        <v>67</v>
      </c>
      <c r="T3" s="134" t="s">
        <v>8</v>
      </c>
      <c r="U3" s="95" t="s">
        <v>6</v>
      </c>
      <c r="V3" s="95" t="s">
        <v>67</v>
      </c>
      <c r="W3" s="127" t="s">
        <v>69</v>
      </c>
      <c r="X3" s="128"/>
      <c r="Y3" s="128"/>
      <c r="Z3" s="94"/>
    </row>
    <row r="4" spans="1:31" x14ac:dyDescent="0.2">
      <c r="B4" t="s">
        <v>13</v>
      </c>
      <c r="C4" s="4">
        <v>1970</v>
      </c>
      <c r="D4" s="2">
        <v>1996</v>
      </c>
      <c r="E4" s="2">
        <v>2010</v>
      </c>
      <c r="F4" s="2">
        <v>2016</v>
      </c>
      <c r="G4" s="33">
        <v>2016</v>
      </c>
      <c r="H4" s="128">
        <v>1970</v>
      </c>
      <c r="I4" s="128"/>
      <c r="J4" s="128">
        <v>1996</v>
      </c>
      <c r="K4" s="128"/>
      <c r="L4" s="128">
        <v>2010</v>
      </c>
      <c r="M4" s="128"/>
      <c r="N4" s="134"/>
      <c r="O4" s="134">
        <v>2016</v>
      </c>
      <c r="P4" s="130"/>
      <c r="Q4" s="95"/>
      <c r="R4" s="134">
        <v>2010</v>
      </c>
      <c r="S4" s="134"/>
      <c r="T4" s="134"/>
      <c r="U4" s="134">
        <v>2016</v>
      </c>
      <c r="V4" s="130"/>
      <c r="W4" s="4">
        <v>1970</v>
      </c>
      <c r="X4" s="2">
        <v>1996</v>
      </c>
      <c r="Y4" s="2">
        <v>2010</v>
      </c>
      <c r="Z4" s="3">
        <v>2016</v>
      </c>
      <c r="AA4">
        <v>1970</v>
      </c>
      <c r="AB4">
        <v>1996</v>
      </c>
      <c r="AC4">
        <v>2010</v>
      </c>
      <c r="AD4">
        <v>2016</v>
      </c>
    </row>
    <row r="5" spans="1:31" x14ac:dyDescent="0.2">
      <c r="A5">
        <v>1</v>
      </c>
      <c r="B5" t="s">
        <v>50</v>
      </c>
      <c r="C5" s="4">
        <v>1107788</v>
      </c>
      <c r="D5" s="2">
        <v>1194100</v>
      </c>
      <c r="E5" s="2">
        <v>1351297</v>
      </c>
      <c r="F5" s="98">
        <v>1487969</v>
      </c>
      <c r="G5" s="2">
        <v>912538</v>
      </c>
      <c r="H5" s="2" t="s">
        <v>16</v>
      </c>
      <c r="I5" s="2" t="s">
        <v>16</v>
      </c>
      <c r="J5" s="2" t="s">
        <v>16</v>
      </c>
      <c r="K5" s="2" t="s">
        <v>16</v>
      </c>
      <c r="L5" s="5" t="s">
        <v>16</v>
      </c>
      <c r="M5" s="27" t="s">
        <v>16</v>
      </c>
      <c r="N5" s="2" t="s">
        <v>16</v>
      </c>
      <c r="O5" s="2" t="s">
        <v>16</v>
      </c>
      <c r="P5" s="2" t="s">
        <v>16</v>
      </c>
      <c r="Q5" s="5" t="s">
        <v>16</v>
      </c>
      <c r="R5" s="5" t="s">
        <v>16</v>
      </c>
      <c r="S5" s="27" t="s">
        <v>16</v>
      </c>
      <c r="T5" s="5" t="s">
        <v>16</v>
      </c>
      <c r="U5" s="5"/>
      <c r="V5" s="5"/>
      <c r="W5" s="4">
        <v>1</v>
      </c>
      <c r="X5" s="2">
        <v>1</v>
      </c>
      <c r="Y5" s="2">
        <v>1</v>
      </c>
      <c r="Z5" s="3">
        <v>1</v>
      </c>
      <c r="AA5">
        <v>1</v>
      </c>
      <c r="AB5">
        <v>1</v>
      </c>
      <c r="AC5">
        <v>1</v>
      </c>
      <c r="AD5" s="3">
        <v>1</v>
      </c>
    </row>
    <row r="6" spans="1:31" x14ac:dyDescent="0.2">
      <c r="A6">
        <v>2</v>
      </c>
      <c r="B6" t="s">
        <v>17</v>
      </c>
      <c r="C6" s="4">
        <v>67996</v>
      </c>
      <c r="D6" s="2">
        <v>93200</v>
      </c>
      <c r="E6" s="2">
        <v>110890</v>
      </c>
      <c r="F6" s="98">
        <v>123948</v>
      </c>
      <c r="G6" s="2">
        <v>75192</v>
      </c>
      <c r="H6" s="2" t="s">
        <v>16</v>
      </c>
      <c r="I6" s="2" t="s">
        <v>16</v>
      </c>
      <c r="J6" s="2" t="s">
        <v>16</v>
      </c>
      <c r="K6" s="2" t="s">
        <v>16</v>
      </c>
      <c r="L6" s="5" t="s">
        <v>16</v>
      </c>
      <c r="M6" s="27" t="s">
        <v>16</v>
      </c>
      <c r="N6" s="2" t="s">
        <v>16</v>
      </c>
      <c r="O6" s="2" t="s">
        <v>16</v>
      </c>
      <c r="P6" s="2" t="s">
        <v>16</v>
      </c>
      <c r="Q6" s="5" t="s">
        <v>16</v>
      </c>
      <c r="R6" s="5" t="s">
        <v>16</v>
      </c>
      <c r="S6" s="27" t="s">
        <v>16</v>
      </c>
      <c r="T6" s="5" t="s">
        <v>16</v>
      </c>
      <c r="U6" s="5"/>
      <c r="V6" s="5"/>
      <c r="W6" s="4">
        <v>1</v>
      </c>
      <c r="X6" s="2">
        <v>1</v>
      </c>
      <c r="Y6" s="2">
        <v>1</v>
      </c>
      <c r="Z6" s="3">
        <v>1</v>
      </c>
      <c r="AA6">
        <v>1</v>
      </c>
      <c r="AB6">
        <v>1</v>
      </c>
      <c r="AC6">
        <v>1</v>
      </c>
      <c r="AD6" s="3">
        <v>1</v>
      </c>
    </row>
    <row r="7" spans="1:31" x14ac:dyDescent="0.2">
      <c r="A7">
        <v>3</v>
      </c>
      <c r="B7" t="s">
        <v>18</v>
      </c>
      <c r="C7" s="4">
        <v>206563</v>
      </c>
      <c r="D7" s="2">
        <v>269400</v>
      </c>
      <c r="E7" s="2">
        <v>307392</v>
      </c>
      <c r="F7" s="2">
        <v>339176</v>
      </c>
      <c r="G7" s="2">
        <v>217432</v>
      </c>
      <c r="H7" s="2" t="s">
        <v>70</v>
      </c>
      <c r="I7" s="2" t="s">
        <v>71</v>
      </c>
      <c r="J7" s="2" t="s">
        <v>16</v>
      </c>
      <c r="K7" s="2" t="s">
        <v>16</v>
      </c>
      <c r="L7" s="5" t="s">
        <v>16</v>
      </c>
      <c r="M7" s="27" t="s">
        <v>16</v>
      </c>
      <c r="N7" s="2" t="s">
        <v>16</v>
      </c>
      <c r="O7" s="2" t="s">
        <v>16</v>
      </c>
      <c r="P7" s="2" t="s">
        <v>16</v>
      </c>
      <c r="Q7" s="5" t="s">
        <v>16</v>
      </c>
      <c r="R7" s="5" t="s">
        <v>16</v>
      </c>
      <c r="S7" s="27" t="s">
        <v>16</v>
      </c>
      <c r="T7" s="5" t="s">
        <v>16</v>
      </c>
      <c r="U7" s="5"/>
      <c r="V7" s="5"/>
      <c r="W7" s="4">
        <v>1</v>
      </c>
      <c r="X7" s="2">
        <v>1</v>
      </c>
      <c r="Y7" s="2">
        <v>1</v>
      </c>
      <c r="Z7" s="3">
        <v>1</v>
      </c>
      <c r="AA7">
        <v>1</v>
      </c>
      <c r="AB7">
        <v>1</v>
      </c>
      <c r="AC7">
        <v>1</v>
      </c>
      <c r="AD7" s="3">
        <v>1</v>
      </c>
    </row>
    <row r="8" spans="1:31" x14ac:dyDescent="0.2">
      <c r="A8">
        <v>4</v>
      </c>
      <c r="B8" t="s">
        <v>147</v>
      </c>
      <c r="C8" s="4">
        <v>511851</v>
      </c>
      <c r="D8" s="2">
        <v>616800</v>
      </c>
      <c r="E8" s="2">
        <v>701526</v>
      </c>
      <c r="F8" s="2">
        <v>784822</v>
      </c>
      <c r="G8" s="2">
        <v>429852</v>
      </c>
      <c r="H8" s="2" t="s">
        <v>16</v>
      </c>
      <c r="I8" s="2" t="s">
        <v>16</v>
      </c>
      <c r="J8" s="2" t="s">
        <v>16</v>
      </c>
      <c r="K8" s="2" t="s">
        <v>16</v>
      </c>
      <c r="L8" s="5" t="s">
        <v>16</v>
      </c>
      <c r="M8" s="27" t="s">
        <v>16</v>
      </c>
      <c r="N8" s="2" t="s">
        <v>16</v>
      </c>
      <c r="O8" s="5" t="s">
        <v>138</v>
      </c>
      <c r="P8" s="3" t="s">
        <v>138</v>
      </c>
      <c r="Q8" s="5" t="s">
        <v>16</v>
      </c>
      <c r="R8" s="5" t="s">
        <v>16</v>
      </c>
      <c r="S8" s="27" t="s">
        <v>16</v>
      </c>
      <c r="T8" s="5" t="s">
        <v>16</v>
      </c>
      <c r="U8" s="5"/>
      <c r="V8" s="5"/>
      <c r="W8" s="4">
        <v>1</v>
      </c>
      <c r="X8" s="2">
        <v>1</v>
      </c>
      <c r="Y8" s="2">
        <v>1</v>
      </c>
      <c r="Z8" s="3">
        <v>1</v>
      </c>
      <c r="AA8">
        <v>1</v>
      </c>
      <c r="AB8">
        <v>1</v>
      </c>
      <c r="AC8">
        <v>1</v>
      </c>
      <c r="AD8" s="3">
        <v>1</v>
      </c>
    </row>
    <row r="9" spans="1:31" s="24" customFormat="1" x14ac:dyDescent="0.2">
      <c r="A9" s="24">
        <v>5</v>
      </c>
      <c r="B9" s="24" t="s">
        <v>20</v>
      </c>
      <c r="C9" s="38">
        <v>34091</v>
      </c>
      <c r="D9" s="21">
        <v>35100</v>
      </c>
      <c r="E9" s="21">
        <v>35335</v>
      </c>
      <c r="F9" s="21">
        <v>36145</v>
      </c>
      <c r="G9" s="2">
        <v>26413</v>
      </c>
      <c r="H9" s="21">
        <v>200000</v>
      </c>
      <c r="I9" s="21">
        <v>5.87</v>
      </c>
      <c r="J9" s="21">
        <v>1000000</v>
      </c>
      <c r="K9" s="21">
        <v>28.49</v>
      </c>
      <c r="L9" s="21">
        <v>1000000</v>
      </c>
      <c r="M9" s="26">
        <f>SUM(L9/E9)</f>
        <v>28.300551860761285</v>
      </c>
      <c r="N9" s="21" t="s">
        <v>16</v>
      </c>
      <c r="O9" s="21">
        <v>1000000</v>
      </c>
      <c r="P9" s="26">
        <f>SUM(O9/G9)</f>
        <v>37.860144625752469</v>
      </c>
      <c r="Q9" s="21" t="s">
        <v>72</v>
      </c>
      <c r="R9" s="21">
        <v>100000</v>
      </c>
      <c r="S9" s="26">
        <f>SUM(R9/E9)</f>
        <v>2.8300551860761285</v>
      </c>
      <c r="T9" s="21" t="s">
        <v>16</v>
      </c>
      <c r="U9" s="21">
        <v>100000</v>
      </c>
      <c r="V9" s="26">
        <f>SUM(U9/F9)</f>
        <v>2.7666343892654583</v>
      </c>
      <c r="W9" s="38">
        <v>6</v>
      </c>
      <c r="X9" s="21">
        <v>4</v>
      </c>
      <c r="Y9" s="21">
        <v>4</v>
      </c>
      <c r="Z9" s="25">
        <v>3</v>
      </c>
      <c r="AA9" s="24">
        <v>6</v>
      </c>
      <c r="AB9" s="24">
        <v>4</v>
      </c>
      <c r="AC9" s="24">
        <v>4</v>
      </c>
      <c r="AD9" s="25">
        <v>3</v>
      </c>
      <c r="AE9" s="24" t="s">
        <v>130</v>
      </c>
    </row>
    <row r="10" spans="1:31" x14ac:dyDescent="0.2">
      <c r="A10">
        <v>6</v>
      </c>
      <c r="B10" t="s">
        <v>21</v>
      </c>
      <c r="C10" s="4">
        <v>245458</v>
      </c>
      <c r="D10" s="2">
        <v>301400</v>
      </c>
      <c r="E10" s="2">
        <v>335720</v>
      </c>
      <c r="F10" s="2">
        <v>354375</v>
      </c>
      <c r="G10" s="2">
        <v>218853</v>
      </c>
      <c r="H10" s="2" t="s">
        <v>16</v>
      </c>
      <c r="I10" s="2" t="s">
        <v>16</v>
      </c>
      <c r="J10" s="2" t="s">
        <v>16</v>
      </c>
      <c r="K10" s="2" t="s">
        <v>16</v>
      </c>
      <c r="L10" s="5" t="s">
        <v>16</v>
      </c>
      <c r="M10" s="27" t="s">
        <v>16</v>
      </c>
      <c r="N10" s="2" t="s">
        <v>16</v>
      </c>
      <c r="O10" s="2"/>
      <c r="P10" s="3"/>
      <c r="Q10" s="5" t="s">
        <v>16</v>
      </c>
      <c r="R10" s="5" t="s">
        <v>16</v>
      </c>
      <c r="S10" s="27" t="s">
        <v>16</v>
      </c>
      <c r="T10" s="5" t="s">
        <v>16</v>
      </c>
      <c r="U10" s="5"/>
      <c r="V10" s="5"/>
      <c r="W10" s="4">
        <v>1</v>
      </c>
      <c r="X10" s="2">
        <v>1</v>
      </c>
      <c r="Y10" s="2">
        <v>1</v>
      </c>
      <c r="Z10" s="3">
        <v>1</v>
      </c>
      <c r="AA10">
        <v>1</v>
      </c>
      <c r="AB10">
        <v>1</v>
      </c>
      <c r="AC10">
        <v>1</v>
      </c>
      <c r="AD10" s="3">
        <v>1</v>
      </c>
    </row>
    <row r="11" spans="1:31" x14ac:dyDescent="0.2">
      <c r="A11">
        <v>7</v>
      </c>
      <c r="B11" t="s">
        <v>22</v>
      </c>
      <c r="C11" s="4">
        <v>182835</v>
      </c>
      <c r="D11" s="2">
        <v>224300</v>
      </c>
      <c r="E11" s="2">
        <v>244805</v>
      </c>
      <c r="F11" s="2">
        <v>270709</v>
      </c>
      <c r="G11" s="2">
        <v>168507</v>
      </c>
      <c r="H11" s="2">
        <v>800000</v>
      </c>
      <c r="I11" s="2">
        <v>4.38</v>
      </c>
      <c r="J11" s="2">
        <v>3000000</v>
      </c>
      <c r="K11" s="2">
        <v>13.37</v>
      </c>
      <c r="L11" s="5">
        <v>3000000</v>
      </c>
      <c r="M11" s="17">
        <f>SUM(L11/E11)</f>
        <v>12.254651661526522</v>
      </c>
      <c r="N11" s="2" t="s">
        <v>16</v>
      </c>
      <c r="O11" s="5">
        <v>3000000</v>
      </c>
      <c r="P11" s="101">
        <f>SUM(O11/G11)</f>
        <v>17.803414694938489</v>
      </c>
      <c r="Q11" s="5" t="s">
        <v>72</v>
      </c>
      <c r="R11" s="2">
        <v>600000</v>
      </c>
      <c r="S11" s="17">
        <f>SUM(R11/E11)</f>
        <v>2.4509303323053042</v>
      </c>
      <c r="T11" s="5" t="s">
        <v>16</v>
      </c>
      <c r="U11" s="2">
        <v>600000</v>
      </c>
      <c r="V11" s="101">
        <f>SUM(U11/F11)</f>
        <v>2.2164021144476171</v>
      </c>
      <c r="W11" s="4">
        <v>6</v>
      </c>
      <c r="X11" s="2">
        <v>5</v>
      </c>
      <c r="Y11" s="2">
        <v>5</v>
      </c>
      <c r="Z11" s="3">
        <v>5</v>
      </c>
      <c r="AA11">
        <v>6</v>
      </c>
      <c r="AB11">
        <v>5</v>
      </c>
      <c r="AC11">
        <v>5</v>
      </c>
      <c r="AD11" s="3">
        <v>5</v>
      </c>
    </row>
    <row r="12" spans="1:31" s="24" customFormat="1" x14ac:dyDescent="0.2">
      <c r="A12" s="24">
        <v>8</v>
      </c>
      <c r="B12" s="24" t="s">
        <v>23</v>
      </c>
      <c r="C12" s="38">
        <v>92072</v>
      </c>
      <c r="D12" s="21">
        <v>122600</v>
      </c>
      <c r="E12" s="21">
        <v>144686</v>
      </c>
      <c r="F12" s="21">
        <v>155863</v>
      </c>
      <c r="G12" s="2">
        <v>102690</v>
      </c>
      <c r="H12" s="21">
        <v>250000</v>
      </c>
      <c r="I12" s="21">
        <v>2.72</v>
      </c>
      <c r="J12" s="21">
        <v>250000</v>
      </c>
      <c r="K12" s="39">
        <v>2.04</v>
      </c>
      <c r="L12" s="39">
        <v>5000000</v>
      </c>
      <c r="M12" s="26">
        <f>SUM(L12/E12)</f>
        <v>34.557593685636483</v>
      </c>
      <c r="N12" s="21" t="s">
        <v>16</v>
      </c>
      <c r="O12" s="39">
        <v>5000000</v>
      </c>
      <c r="P12" s="26">
        <f>SUM(O12/G12)</f>
        <v>48.690232739312492</v>
      </c>
      <c r="Q12" s="21" t="s">
        <v>72</v>
      </c>
      <c r="R12" s="21">
        <v>500000</v>
      </c>
      <c r="S12" s="26">
        <f>SUM(R12/E12)</f>
        <v>3.4557593685636481</v>
      </c>
      <c r="T12" s="21" t="s">
        <v>16</v>
      </c>
      <c r="U12" s="21">
        <v>500000</v>
      </c>
      <c r="V12" s="26">
        <f>SUM(U12/F12)</f>
        <v>3.2079454392639688</v>
      </c>
      <c r="W12" s="38">
        <v>6</v>
      </c>
      <c r="X12" s="21">
        <v>6</v>
      </c>
      <c r="Y12" s="21">
        <v>3</v>
      </c>
      <c r="Z12" s="25">
        <v>2</v>
      </c>
      <c r="AA12" s="24">
        <v>6</v>
      </c>
      <c r="AB12" s="24">
        <v>6</v>
      </c>
      <c r="AC12" s="24">
        <v>3</v>
      </c>
      <c r="AD12" s="25">
        <v>2</v>
      </c>
      <c r="AE12" s="24" t="s">
        <v>130</v>
      </c>
    </row>
    <row r="13" spans="1:31" x14ac:dyDescent="0.2">
      <c r="A13">
        <v>9</v>
      </c>
      <c r="B13" t="s">
        <v>24</v>
      </c>
      <c r="C13" s="4">
        <v>224133</v>
      </c>
      <c r="D13" s="2">
        <v>238600</v>
      </c>
      <c r="E13" s="2">
        <v>252748</v>
      </c>
      <c r="F13" s="2">
        <v>269441</v>
      </c>
      <c r="G13" s="2">
        <v>177793</v>
      </c>
      <c r="H13" s="2">
        <v>150000</v>
      </c>
      <c r="I13" s="2">
        <v>0.67</v>
      </c>
      <c r="J13" s="2">
        <v>2000000</v>
      </c>
      <c r="K13" s="11">
        <v>8.3800000000000008</v>
      </c>
      <c r="L13" s="18">
        <v>5000000</v>
      </c>
      <c r="M13" s="17">
        <f>SUM(L13/E13)</f>
        <v>19.782550208112429</v>
      </c>
      <c r="N13" s="2" t="s">
        <v>16</v>
      </c>
      <c r="O13" s="18">
        <v>5000000</v>
      </c>
      <c r="P13" s="101">
        <f>SUM(O13/G13)</f>
        <v>28.122592003059736</v>
      </c>
      <c r="Q13" s="5" t="s">
        <v>72</v>
      </c>
      <c r="R13" s="5">
        <v>500000</v>
      </c>
      <c r="S13" s="17">
        <f>SUM(R13/E13)</f>
        <v>1.9782550208112428</v>
      </c>
      <c r="T13" s="5" t="s">
        <v>16</v>
      </c>
      <c r="U13" s="5">
        <v>500000</v>
      </c>
      <c r="V13" s="101">
        <f>SUM(U13/F13)</f>
        <v>1.8556938253643656</v>
      </c>
      <c r="W13" s="4">
        <v>6</v>
      </c>
      <c r="X13" s="2">
        <v>6</v>
      </c>
      <c r="Y13" s="2">
        <v>5</v>
      </c>
      <c r="Z13" s="3">
        <v>4</v>
      </c>
      <c r="AA13">
        <v>6</v>
      </c>
      <c r="AB13">
        <v>6</v>
      </c>
      <c r="AC13">
        <v>5</v>
      </c>
      <c r="AD13" s="3">
        <v>4</v>
      </c>
      <c r="AE13" t="s">
        <v>130</v>
      </c>
    </row>
    <row r="14" spans="1:31" x14ac:dyDescent="0.2">
      <c r="A14">
        <v>10</v>
      </c>
      <c r="B14" t="s">
        <v>25</v>
      </c>
      <c r="C14" s="4">
        <v>72854</v>
      </c>
      <c r="D14" s="2">
        <v>73600</v>
      </c>
      <c r="E14" s="2">
        <v>75657</v>
      </c>
      <c r="F14" s="2">
        <v>80769</v>
      </c>
      <c r="G14" s="2">
        <v>51196</v>
      </c>
      <c r="H14" s="2">
        <v>150000</v>
      </c>
      <c r="I14" s="2">
        <v>2.06</v>
      </c>
      <c r="J14" s="2">
        <v>1000000</v>
      </c>
      <c r="K14" s="11">
        <v>13.59</v>
      </c>
      <c r="L14" s="18">
        <v>3000000</v>
      </c>
      <c r="M14" s="27">
        <f>SUM(L14/E14)</f>
        <v>39.652642848645861</v>
      </c>
      <c r="N14" s="2" t="s">
        <v>16</v>
      </c>
      <c r="O14" s="18">
        <v>3000000</v>
      </c>
      <c r="P14" s="101">
        <f>SUM(O14/G14)</f>
        <v>58.598327994374557</v>
      </c>
      <c r="Q14" s="5" t="s">
        <v>72</v>
      </c>
      <c r="R14" s="5">
        <v>300000</v>
      </c>
      <c r="S14" s="27">
        <f>SUM(R14/E14)</f>
        <v>3.965264284864586</v>
      </c>
      <c r="T14" s="5" t="s">
        <v>16</v>
      </c>
      <c r="U14" s="5">
        <v>500000</v>
      </c>
      <c r="V14" s="101">
        <f>SUM(U14/F14)</f>
        <v>6.190493877601555</v>
      </c>
      <c r="W14" s="4">
        <v>6</v>
      </c>
      <c r="X14" s="2">
        <v>5</v>
      </c>
      <c r="Y14" s="2">
        <v>3</v>
      </c>
      <c r="Z14" s="3">
        <v>1</v>
      </c>
      <c r="AA14">
        <v>6</v>
      </c>
      <c r="AB14">
        <v>5</v>
      </c>
      <c r="AC14">
        <v>3</v>
      </c>
      <c r="AD14" s="3">
        <v>1</v>
      </c>
      <c r="AE14" t="s">
        <v>130</v>
      </c>
    </row>
    <row r="15" spans="1:31" x14ac:dyDescent="0.2">
      <c r="A15">
        <v>11</v>
      </c>
      <c r="B15" t="s">
        <v>52</v>
      </c>
      <c r="C15" s="4">
        <v>384475</v>
      </c>
      <c r="D15" s="2">
        <v>443400</v>
      </c>
      <c r="E15" s="2">
        <v>474676</v>
      </c>
      <c r="F15" s="2">
        <v>502552</v>
      </c>
      <c r="G15" s="2">
        <v>318446</v>
      </c>
      <c r="H15" s="2">
        <v>3000000</v>
      </c>
      <c r="I15" s="2">
        <v>7.8</v>
      </c>
      <c r="J15" s="2">
        <v>10000000</v>
      </c>
      <c r="K15" s="11">
        <v>22.55</v>
      </c>
      <c r="L15" s="11">
        <v>15000000</v>
      </c>
      <c r="M15" s="27">
        <f>SUM(L15/E15)</f>
        <v>31.60050223731556</v>
      </c>
      <c r="N15" s="2" t="s">
        <v>16</v>
      </c>
      <c r="O15" s="11">
        <v>15000000</v>
      </c>
      <c r="P15" s="101">
        <f>SUM(O15/G15)</f>
        <v>47.103747574156998</v>
      </c>
      <c r="Q15" s="5" t="s">
        <v>72</v>
      </c>
      <c r="R15" s="5">
        <v>1500000</v>
      </c>
      <c r="S15" s="27">
        <f>SUM(R15/E15)</f>
        <v>3.160050223731556</v>
      </c>
      <c r="T15" s="5" t="s">
        <v>16</v>
      </c>
      <c r="U15" s="5">
        <v>1500000</v>
      </c>
      <c r="V15" s="101">
        <f>SUM(U15/F15)</f>
        <v>2.9847657555835019</v>
      </c>
      <c r="W15" s="4">
        <v>6</v>
      </c>
      <c r="X15" s="2">
        <v>4</v>
      </c>
      <c r="Y15" s="2">
        <v>3</v>
      </c>
      <c r="Z15" s="3">
        <v>2</v>
      </c>
      <c r="AA15">
        <v>6</v>
      </c>
      <c r="AB15">
        <v>4</v>
      </c>
      <c r="AC15">
        <v>3</v>
      </c>
      <c r="AD15" s="3">
        <v>2</v>
      </c>
      <c r="AE15" t="s">
        <v>130</v>
      </c>
    </row>
    <row r="16" spans="1:31" x14ac:dyDescent="0.2">
      <c r="A16">
        <v>12</v>
      </c>
      <c r="B16" t="s">
        <v>27</v>
      </c>
      <c r="C16" s="4">
        <v>169173</v>
      </c>
      <c r="D16" s="2">
        <v>166100</v>
      </c>
      <c r="E16" s="2">
        <v>171647</v>
      </c>
      <c r="F16" s="2">
        <v>178567</v>
      </c>
      <c r="G16" s="2">
        <v>111504</v>
      </c>
      <c r="H16" s="2">
        <v>200000</v>
      </c>
      <c r="I16" s="2">
        <v>1.18</v>
      </c>
      <c r="J16" s="2">
        <v>18080880</v>
      </c>
      <c r="K16" s="11">
        <v>108.86</v>
      </c>
      <c r="L16" s="2" t="s">
        <v>16</v>
      </c>
      <c r="M16" s="17" t="s">
        <v>16</v>
      </c>
      <c r="N16" s="2" t="s">
        <v>16</v>
      </c>
      <c r="O16" s="2" t="s">
        <v>16</v>
      </c>
      <c r="P16" s="2" t="s">
        <v>16</v>
      </c>
      <c r="Q16" s="5" t="s">
        <v>16</v>
      </c>
      <c r="R16" s="5" t="s">
        <v>16</v>
      </c>
      <c r="S16" s="27" t="s">
        <v>16</v>
      </c>
      <c r="T16" s="5" t="s">
        <v>16</v>
      </c>
      <c r="U16" s="2" t="s">
        <v>16</v>
      </c>
      <c r="V16" s="2" t="s">
        <v>16</v>
      </c>
      <c r="W16" s="4">
        <v>6</v>
      </c>
      <c r="X16" s="2">
        <v>1</v>
      </c>
      <c r="Y16" s="2">
        <v>1</v>
      </c>
      <c r="Z16" s="3">
        <v>1</v>
      </c>
      <c r="AA16">
        <v>6</v>
      </c>
      <c r="AB16">
        <v>1</v>
      </c>
      <c r="AC16">
        <v>1</v>
      </c>
      <c r="AD16" s="3">
        <v>1</v>
      </c>
    </row>
    <row r="17" spans="1:31" s="24" customFormat="1" x14ac:dyDescent="0.2">
      <c r="A17" s="24">
        <v>13</v>
      </c>
      <c r="B17" s="24" t="s">
        <v>150</v>
      </c>
      <c r="C17" s="38">
        <v>289641</v>
      </c>
      <c r="D17" s="21">
        <v>340900</v>
      </c>
      <c r="E17" s="21">
        <v>372964</v>
      </c>
      <c r="F17" s="21">
        <v>403397</v>
      </c>
      <c r="G17" s="2">
        <v>272213</v>
      </c>
      <c r="H17" s="21">
        <v>25000000</v>
      </c>
      <c r="I17" s="21">
        <v>86.31</v>
      </c>
      <c r="J17" s="21">
        <v>25000000</v>
      </c>
      <c r="K17" s="39">
        <v>73.34</v>
      </c>
      <c r="L17" s="39">
        <v>25000000</v>
      </c>
      <c r="M17" s="26">
        <f>SUM(L17/E17)</f>
        <v>67.030598127433208</v>
      </c>
      <c r="N17" s="21" t="s">
        <v>16</v>
      </c>
      <c r="O17" s="39">
        <v>25000000</v>
      </c>
      <c r="P17" s="26">
        <f>SUM(O17/G17)</f>
        <v>91.839846002946217</v>
      </c>
      <c r="Q17" s="21" t="s">
        <v>72</v>
      </c>
      <c r="R17" s="21"/>
      <c r="S17" s="26"/>
      <c r="T17" s="21" t="s">
        <v>16</v>
      </c>
      <c r="U17" s="21" t="s">
        <v>140</v>
      </c>
      <c r="V17" s="21"/>
      <c r="W17" s="38">
        <v>1</v>
      </c>
      <c r="X17" s="21">
        <v>1</v>
      </c>
      <c r="Y17" s="21">
        <v>1</v>
      </c>
      <c r="Z17" s="25">
        <v>1</v>
      </c>
      <c r="AA17" s="24">
        <v>1</v>
      </c>
      <c r="AB17" s="24">
        <v>1</v>
      </c>
      <c r="AC17" s="24">
        <v>1</v>
      </c>
      <c r="AD17" s="25">
        <v>1</v>
      </c>
    </row>
    <row r="18" spans="1:31" s="24" customFormat="1" x14ac:dyDescent="0.2">
      <c r="A18" s="24">
        <v>14</v>
      </c>
      <c r="B18" s="24" t="s">
        <v>149</v>
      </c>
      <c r="C18" s="38" t="e">
        <v>#N/A</v>
      </c>
      <c r="D18" s="21">
        <v>67600</v>
      </c>
      <c r="E18" s="21">
        <v>70134</v>
      </c>
      <c r="F18" s="21">
        <v>73122</v>
      </c>
      <c r="G18" s="2">
        <v>52235</v>
      </c>
      <c r="H18" s="21" t="e">
        <v>#N/A</v>
      </c>
      <c r="I18" s="21" t="e">
        <v>#N/A</v>
      </c>
      <c r="J18" s="21">
        <v>31686700</v>
      </c>
      <c r="K18" s="39">
        <v>468.74</v>
      </c>
      <c r="L18" s="21"/>
      <c r="M18" s="26"/>
      <c r="N18" s="21" t="s">
        <v>16</v>
      </c>
      <c r="O18" s="21">
        <v>45663610</v>
      </c>
      <c r="P18" s="26">
        <f>SUM(O18/G18)</f>
        <v>874.19565425480994</v>
      </c>
      <c r="Q18" s="21" t="s">
        <v>73</v>
      </c>
      <c r="R18" s="21"/>
      <c r="S18" s="26"/>
      <c r="T18" s="21" t="s">
        <v>16</v>
      </c>
      <c r="U18" s="21">
        <v>4566361</v>
      </c>
      <c r="V18" s="21">
        <f>SUM(U18/F18)</f>
        <v>62.448524383906346</v>
      </c>
      <c r="W18" s="38" t="e">
        <v>#N/A</v>
      </c>
      <c r="X18" s="21">
        <v>1</v>
      </c>
      <c r="Y18" s="21"/>
      <c r="Z18" s="21">
        <v>1</v>
      </c>
      <c r="AA18" s="24">
        <v>5</v>
      </c>
      <c r="AB18" s="24">
        <v>1</v>
      </c>
      <c r="AD18" s="21">
        <v>1</v>
      </c>
    </row>
    <row r="19" spans="1:31" x14ac:dyDescent="0.2">
      <c r="A19">
        <v>15</v>
      </c>
      <c r="B19" t="s">
        <v>31</v>
      </c>
      <c r="C19" s="4">
        <v>162086</v>
      </c>
      <c r="D19" s="2">
        <v>189300</v>
      </c>
      <c r="E19" s="2">
        <v>191861</v>
      </c>
      <c r="F19" s="2">
        <v>197550</v>
      </c>
      <c r="G19" s="2">
        <v>137629</v>
      </c>
      <c r="H19" s="2">
        <v>800000</v>
      </c>
      <c r="I19" s="2">
        <v>4.9400000000000004</v>
      </c>
      <c r="J19" s="2">
        <v>5000000</v>
      </c>
      <c r="K19" s="11">
        <v>26.41</v>
      </c>
      <c r="L19" s="18">
        <v>10000000</v>
      </c>
      <c r="M19" s="27">
        <f>SUM(L19/E19)</f>
        <v>52.121066813995547</v>
      </c>
      <c r="N19" s="2" t="s">
        <v>16</v>
      </c>
      <c r="O19" s="18">
        <v>10000000</v>
      </c>
      <c r="P19" s="101">
        <f>SUM(O19/G19)</f>
        <v>72.659105275777634</v>
      </c>
      <c r="Q19" s="5" t="s">
        <v>72</v>
      </c>
      <c r="R19" s="2">
        <v>1000000</v>
      </c>
      <c r="S19" s="27">
        <f>SUM(R19/E19)</f>
        <v>5.2121066813995549</v>
      </c>
      <c r="T19" s="5" t="s">
        <v>16</v>
      </c>
      <c r="U19" s="2">
        <v>1000000</v>
      </c>
      <c r="V19" s="101">
        <f>SUM(U19/F19)</f>
        <v>5.0620096178182736</v>
      </c>
      <c r="W19" s="4">
        <v>6</v>
      </c>
      <c r="X19" s="2">
        <v>4</v>
      </c>
      <c r="Y19" s="2">
        <v>1</v>
      </c>
      <c r="Z19" s="3">
        <v>1</v>
      </c>
      <c r="AA19">
        <v>6</v>
      </c>
      <c r="AB19">
        <v>4</v>
      </c>
      <c r="AC19">
        <v>1</v>
      </c>
      <c r="AD19" s="3">
        <v>1</v>
      </c>
    </row>
    <row r="20" spans="1:31" x14ac:dyDescent="0.2">
      <c r="A20">
        <v>16</v>
      </c>
      <c r="B20" t="s">
        <v>32</v>
      </c>
      <c r="C20" s="4">
        <v>331599</v>
      </c>
      <c r="D20" s="2">
        <v>396000</v>
      </c>
      <c r="E20" s="2">
        <v>453292</v>
      </c>
      <c r="F20" s="2">
        <v>489524</v>
      </c>
      <c r="G20" s="2">
        <v>251216</v>
      </c>
      <c r="H20" s="2" t="s">
        <v>16</v>
      </c>
      <c r="I20" s="2" t="s">
        <v>16</v>
      </c>
      <c r="J20" s="2" t="s">
        <v>16</v>
      </c>
      <c r="K20" s="2" t="s">
        <v>16</v>
      </c>
      <c r="L20" s="5" t="s">
        <v>16</v>
      </c>
      <c r="M20" s="27" t="s">
        <v>16</v>
      </c>
      <c r="N20" s="2" t="s">
        <v>16</v>
      </c>
      <c r="O20" s="2"/>
      <c r="P20" s="3"/>
      <c r="Q20" s="5" t="s">
        <v>16</v>
      </c>
      <c r="R20" s="5" t="s">
        <v>16</v>
      </c>
      <c r="S20" s="27" t="s">
        <v>16</v>
      </c>
      <c r="T20" s="5" t="s">
        <v>16</v>
      </c>
      <c r="U20" s="5"/>
      <c r="V20" s="5"/>
      <c r="W20" s="4">
        <v>1</v>
      </c>
      <c r="X20" s="2">
        <v>1</v>
      </c>
      <c r="Y20" s="2">
        <v>1</v>
      </c>
      <c r="Z20" s="3">
        <v>1</v>
      </c>
      <c r="AA20">
        <v>1</v>
      </c>
      <c r="AB20">
        <v>1</v>
      </c>
      <c r="AC20">
        <v>1</v>
      </c>
      <c r="AD20" s="3">
        <v>1</v>
      </c>
    </row>
    <row r="21" spans="1:31" s="24" customFormat="1" x14ac:dyDescent="0.2">
      <c r="A21" s="24">
        <v>17</v>
      </c>
      <c r="B21" s="24" t="s">
        <v>152</v>
      </c>
      <c r="C21" s="38">
        <v>180309</v>
      </c>
      <c r="D21" s="21">
        <v>228800</v>
      </c>
      <c r="E21" s="21">
        <v>273159</v>
      </c>
      <c r="F21" s="21">
        <v>311914</v>
      </c>
      <c r="G21" s="2">
        <v>196710</v>
      </c>
      <c r="H21" s="21" t="s">
        <v>16</v>
      </c>
      <c r="I21" s="21" t="s">
        <v>16</v>
      </c>
      <c r="J21" s="21">
        <v>16826880</v>
      </c>
      <c r="K21" s="21">
        <v>73.540000000000006</v>
      </c>
      <c r="L21" s="21"/>
      <c r="M21" s="26"/>
      <c r="N21" s="21"/>
      <c r="O21" s="21">
        <v>33010000</v>
      </c>
      <c r="P21" s="26">
        <f>SUM(O21/G21)</f>
        <v>167.81048243607341</v>
      </c>
      <c r="Q21" s="21" t="s">
        <v>16</v>
      </c>
      <c r="R21" s="21" t="s">
        <v>16</v>
      </c>
      <c r="S21" s="26" t="s">
        <v>16</v>
      </c>
      <c r="T21" s="21" t="s">
        <v>16</v>
      </c>
      <c r="U21" s="21"/>
      <c r="V21" s="21"/>
      <c r="W21" s="38">
        <v>1</v>
      </c>
      <c r="X21" s="21">
        <v>1</v>
      </c>
      <c r="Y21" s="21"/>
      <c r="Z21" s="21">
        <v>1</v>
      </c>
      <c r="AA21" s="24">
        <v>1</v>
      </c>
      <c r="AB21" s="24">
        <v>1</v>
      </c>
      <c r="AD21" s="21">
        <v>1</v>
      </c>
    </row>
    <row r="22" spans="1:31" x14ac:dyDescent="0.2">
      <c r="A22">
        <v>18</v>
      </c>
      <c r="B22" t="s">
        <v>35</v>
      </c>
      <c r="C22" s="4">
        <v>234945</v>
      </c>
      <c r="D22" s="2">
        <v>198800</v>
      </c>
      <c r="E22" s="2">
        <v>187898</v>
      </c>
      <c r="F22" s="2">
        <v>193070</v>
      </c>
      <c r="G22" s="2">
        <v>113979</v>
      </c>
      <c r="H22" s="2" t="s">
        <v>16</v>
      </c>
      <c r="I22" s="2" t="s">
        <v>16</v>
      </c>
      <c r="J22" s="2" t="s">
        <v>16</v>
      </c>
      <c r="K22" s="2" t="s">
        <v>16</v>
      </c>
      <c r="L22" s="5" t="s">
        <v>16</v>
      </c>
      <c r="M22" s="27" t="s">
        <v>16</v>
      </c>
      <c r="N22" s="2" t="s">
        <v>16</v>
      </c>
      <c r="O22" s="2"/>
      <c r="P22" s="3"/>
      <c r="Q22" s="5" t="s">
        <v>16</v>
      </c>
      <c r="R22" s="5" t="s">
        <v>16</v>
      </c>
      <c r="S22" s="27" t="s">
        <v>16</v>
      </c>
      <c r="T22" s="5" t="s">
        <v>16</v>
      </c>
      <c r="U22" s="5"/>
      <c r="V22" s="5"/>
      <c r="W22" s="4">
        <v>1</v>
      </c>
      <c r="X22" s="2">
        <v>1</v>
      </c>
      <c r="Y22" s="2">
        <v>1</v>
      </c>
      <c r="Z22" s="3">
        <v>1</v>
      </c>
      <c r="AA22">
        <v>1</v>
      </c>
      <c r="AB22">
        <v>1</v>
      </c>
      <c r="AC22">
        <v>1</v>
      </c>
      <c r="AD22" s="3">
        <v>1</v>
      </c>
    </row>
    <row r="23" spans="1:31" x14ac:dyDescent="0.2">
      <c r="A23">
        <v>19</v>
      </c>
      <c r="B23" t="s">
        <v>36</v>
      </c>
      <c r="C23" s="4">
        <v>204889</v>
      </c>
      <c r="D23" s="2">
        <v>251500</v>
      </c>
      <c r="E23" s="2">
        <v>272815</v>
      </c>
      <c r="F23" s="2">
        <v>285624</v>
      </c>
      <c r="G23" s="2">
        <v>188192</v>
      </c>
      <c r="H23" s="2" t="s">
        <v>16</v>
      </c>
      <c r="I23" s="2" t="s">
        <v>16</v>
      </c>
      <c r="J23" s="2" t="s">
        <v>16</v>
      </c>
      <c r="K23" s="2" t="s">
        <v>16</v>
      </c>
      <c r="L23" s="5" t="s">
        <v>16</v>
      </c>
      <c r="M23" s="27" t="s">
        <v>16</v>
      </c>
      <c r="N23" s="2" t="s">
        <v>16</v>
      </c>
      <c r="O23" s="2"/>
      <c r="P23" s="3"/>
      <c r="Q23" s="5" t="s">
        <v>16</v>
      </c>
      <c r="R23" s="5" t="s">
        <v>16</v>
      </c>
      <c r="S23" s="27" t="s">
        <v>16</v>
      </c>
      <c r="T23" s="5" t="s">
        <v>16</v>
      </c>
      <c r="U23" s="5"/>
      <c r="V23" s="5"/>
      <c r="W23" s="4">
        <v>1</v>
      </c>
      <c r="X23" s="2">
        <v>1</v>
      </c>
      <c r="Y23" s="2">
        <v>1</v>
      </c>
      <c r="Z23" s="3">
        <v>1</v>
      </c>
      <c r="AA23">
        <v>1</v>
      </c>
      <c r="AB23">
        <v>1</v>
      </c>
      <c r="AC23">
        <v>1</v>
      </c>
      <c r="AD23" s="3">
        <v>1</v>
      </c>
    </row>
    <row r="24" spans="1:31" x14ac:dyDescent="0.2">
      <c r="A24">
        <v>20</v>
      </c>
      <c r="B24" t="s">
        <v>37</v>
      </c>
      <c r="C24" s="4">
        <v>983296</v>
      </c>
      <c r="D24" s="2">
        <v>950700</v>
      </c>
      <c r="E24" s="2">
        <v>974235</v>
      </c>
      <c r="F24">
        <v>1026513</v>
      </c>
      <c r="G24" s="2">
        <v>730450</v>
      </c>
      <c r="H24" s="2">
        <v>10000000</v>
      </c>
      <c r="I24" s="2">
        <v>10.17</v>
      </c>
      <c r="J24" s="2" t="s">
        <v>16</v>
      </c>
      <c r="K24" s="2" t="s">
        <v>16</v>
      </c>
      <c r="L24" s="5" t="s">
        <v>16</v>
      </c>
      <c r="M24" s="27" t="s">
        <v>16</v>
      </c>
      <c r="N24" s="2" t="s">
        <v>16</v>
      </c>
      <c r="O24" s="2"/>
      <c r="P24" s="3"/>
      <c r="Q24" s="5" t="s">
        <v>16</v>
      </c>
      <c r="R24" s="5" t="s">
        <v>16</v>
      </c>
      <c r="S24" s="27" t="s">
        <v>16</v>
      </c>
      <c r="T24" s="5" t="s">
        <v>16</v>
      </c>
      <c r="U24" s="5"/>
      <c r="V24" s="5"/>
      <c r="W24" s="4">
        <v>5</v>
      </c>
      <c r="X24" s="2">
        <v>1</v>
      </c>
      <c r="Y24" s="2">
        <v>1</v>
      </c>
      <c r="Z24" s="3">
        <v>1</v>
      </c>
      <c r="AA24">
        <v>5</v>
      </c>
      <c r="AB24">
        <v>1</v>
      </c>
      <c r="AC24">
        <v>1</v>
      </c>
      <c r="AD24" s="3">
        <v>1</v>
      </c>
    </row>
    <row r="25" spans="1:31" x14ac:dyDescent="0.2">
      <c r="A25">
        <v>21</v>
      </c>
      <c r="B25" t="s">
        <v>38</v>
      </c>
      <c r="C25" s="4">
        <v>433284</v>
      </c>
      <c r="D25" s="2">
        <v>528900</v>
      </c>
      <c r="E25" s="2">
        <v>600040</v>
      </c>
      <c r="F25">
        <v>663462</v>
      </c>
      <c r="G25" s="2">
        <v>415963</v>
      </c>
      <c r="H25" s="2" t="s">
        <v>74</v>
      </c>
      <c r="I25" s="2" t="s">
        <v>75</v>
      </c>
      <c r="J25" s="2" t="s">
        <v>16</v>
      </c>
      <c r="K25" s="2" t="s">
        <v>16</v>
      </c>
      <c r="L25" s="5" t="s">
        <v>16</v>
      </c>
      <c r="M25" s="27" t="s">
        <v>16</v>
      </c>
      <c r="N25" s="2" t="s">
        <v>16</v>
      </c>
      <c r="O25" s="2"/>
      <c r="P25" s="3"/>
      <c r="Q25" s="5" t="s">
        <v>16</v>
      </c>
      <c r="R25" s="5" t="s">
        <v>16</v>
      </c>
      <c r="S25" s="27" t="s">
        <v>16</v>
      </c>
      <c r="T25" s="5" t="s">
        <v>16</v>
      </c>
      <c r="U25" s="5"/>
      <c r="V25" s="5"/>
      <c r="W25" s="4">
        <v>1</v>
      </c>
      <c r="X25" s="2">
        <v>1</v>
      </c>
      <c r="Y25" s="2">
        <v>1</v>
      </c>
      <c r="Z25" s="3">
        <v>1</v>
      </c>
      <c r="AA25">
        <v>1</v>
      </c>
      <c r="AB25">
        <v>1</v>
      </c>
      <c r="AC25">
        <v>1</v>
      </c>
      <c r="AD25" s="3">
        <v>1</v>
      </c>
    </row>
    <row r="26" spans="1:31" s="1" customFormat="1" x14ac:dyDescent="0.2">
      <c r="A26" s="1">
        <v>22</v>
      </c>
      <c r="B26" s="1" t="s">
        <v>39</v>
      </c>
      <c r="C26" s="6" t="e">
        <v>#N/A</v>
      </c>
      <c r="D26" s="5" t="e">
        <v>#N/A</v>
      </c>
      <c r="E26" s="5">
        <v>35032</v>
      </c>
      <c r="F26">
        <v>37378</v>
      </c>
      <c r="G26" s="2">
        <v>26286</v>
      </c>
      <c r="H26" s="5" t="e">
        <v>#N/A</v>
      </c>
      <c r="I26" s="5" t="e">
        <v>#N/A</v>
      </c>
      <c r="J26" s="5" t="e">
        <v>#N/A</v>
      </c>
      <c r="K26" s="5" t="e">
        <v>#N/A</v>
      </c>
      <c r="L26" s="5" t="s">
        <v>16</v>
      </c>
      <c r="M26" s="27" t="s">
        <v>16</v>
      </c>
      <c r="N26" s="5" t="s">
        <v>16</v>
      </c>
      <c r="O26" s="5"/>
      <c r="P26" s="7"/>
      <c r="Q26" s="5" t="s">
        <v>16</v>
      </c>
      <c r="R26" s="5" t="s">
        <v>16</v>
      </c>
      <c r="S26" s="27" t="s">
        <v>16</v>
      </c>
      <c r="T26" s="5" t="s">
        <v>16</v>
      </c>
      <c r="U26" s="5"/>
      <c r="V26" s="5"/>
      <c r="W26" s="5" t="e">
        <v>#N/A</v>
      </c>
      <c r="X26" s="5" t="e">
        <v>#N/A</v>
      </c>
      <c r="Y26" s="5">
        <v>1</v>
      </c>
      <c r="Z26" s="7">
        <v>1</v>
      </c>
      <c r="AA26" s="5" t="e">
        <v>#N/A</v>
      </c>
      <c r="AB26" s="5" t="e">
        <v>#N/A</v>
      </c>
      <c r="AC26" s="1">
        <v>1</v>
      </c>
      <c r="AD26" s="7">
        <v>1</v>
      </c>
    </row>
    <row r="27" spans="1:31" s="1" customFormat="1" x14ac:dyDescent="0.2">
      <c r="A27" s="1">
        <v>23</v>
      </c>
      <c r="B27" s="1" t="s">
        <v>40</v>
      </c>
      <c r="C27" s="6" t="e">
        <v>#N/A</v>
      </c>
      <c r="D27" s="5" t="e">
        <v>#N/A</v>
      </c>
      <c r="E27" s="5">
        <v>40794</v>
      </c>
      <c r="F27">
        <v>42556</v>
      </c>
      <c r="G27" s="2">
        <v>30941</v>
      </c>
      <c r="H27" s="5" t="e">
        <v>#N/A</v>
      </c>
      <c r="I27" s="5" t="e">
        <v>#N/A</v>
      </c>
      <c r="J27" s="5" t="e">
        <v>#N/A</v>
      </c>
      <c r="K27" s="5" t="e">
        <v>#N/A</v>
      </c>
      <c r="L27" s="5">
        <v>5000000</v>
      </c>
      <c r="M27" s="27">
        <f>SUM(L27/E27)</f>
        <v>122.56704417316271</v>
      </c>
      <c r="N27" s="5" t="s">
        <v>16</v>
      </c>
      <c r="O27" s="5">
        <v>5000000</v>
      </c>
      <c r="P27" s="101">
        <f>SUM(O27/G27)</f>
        <v>161.59787983581654</v>
      </c>
      <c r="Q27" s="5" t="s">
        <v>72</v>
      </c>
      <c r="R27" s="5">
        <v>500000</v>
      </c>
      <c r="S27" s="27">
        <f>SUM(R27/E27)</f>
        <v>12.256704417316271</v>
      </c>
      <c r="T27" s="5" t="s">
        <v>16</v>
      </c>
      <c r="U27" s="5">
        <v>500000</v>
      </c>
      <c r="V27" s="101">
        <f>SUM(U27/F27)</f>
        <v>11.749224551179623</v>
      </c>
      <c r="W27" s="5" t="e">
        <v>#N/A</v>
      </c>
      <c r="X27" s="5" t="e">
        <v>#N/A</v>
      </c>
      <c r="Y27" s="5">
        <v>1</v>
      </c>
      <c r="Z27" s="7">
        <v>1</v>
      </c>
      <c r="AA27" s="5" t="e">
        <v>#N/A</v>
      </c>
      <c r="AB27" s="5" t="e">
        <v>#N/A</v>
      </c>
      <c r="AC27" s="1">
        <v>1</v>
      </c>
      <c r="AD27" s="7">
        <v>1</v>
      </c>
    </row>
    <row r="28" spans="1:31" s="24" customFormat="1" x14ac:dyDescent="0.2">
      <c r="A28" s="24">
        <v>24</v>
      </c>
      <c r="B28" s="24" t="s">
        <v>155</v>
      </c>
      <c r="C28" s="38" t="e">
        <v>#N/A</v>
      </c>
      <c r="D28" s="21" t="e">
        <v>#N/A</v>
      </c>
      <c r="E28" s="21">
        <v>53043</v>
      </c>
      <c r="F28" s="21">
        <v>54954</v>
      </c>
      <c r="G28" s="2">
        <v>38665</v>
      </c>
      <c r="H28" s="21" t="e">
        <v>#N/A</v>
      </c>
      <c r="I28" s="21" t="e">
        <v>#N/A</v>
      </c>
      <c r="J28" s="21" t="e">
        <v>#N/A</v>
      </c>
      <c r="K28" s="21" t="e">
        <v>#N/A</v>
      </c>
      <c r="L28" s="21"/>
      <c r="M28" s="26"/>
      <c r="N28" s="21" t="s">
        <v>16</v>
      </c>
      <c r="O28" s="21"/>
      <c r="P28" s="25"/>
      <c r="Q28" s="21" t="s">
        <v>73</v>
      </c>
      <c r="R28" s="21"/>
      <c r="S28" s="26"/>
      <c r="T28" s="21" t="s">
        <v>16</v>
      </c>
      <c r="U28" s="21"/>
      <c r="V28" s="21"/>
      <c r="W28" s="21" t="e">
        <v>#N/A</v>
      </c>
      <c r="X28" s="21" t="e">
        <v>#N/A</v>
      </c>
      <c r="Y28" s="21"/>
      <c r="Z28" s="106">
        <v>1</v>
      </c>
      <c r="AA28" s="21" t="e">
        <v>#N/A</v>
      </c>
      <c r="AB28" s="21" t="e">
        <v>#N/A</v>
      </c>
      <c r="AD28" s="106">
        <v>1</v>
      </c>
      <c r="AE28" s="24" t="s">
        <v>157</v>
      </c>
    </row>
    <row r="30" spans="1:31" x14ac:dyDescent="0.2">
      <c r="AA30" t="s">
        <v>76</v>
      </c>
    </row>
    <row r="31" spans="1:31" x14ac:dyDescent="0.2">
      <c r="AA31" s="52" t="s">
        <v>77</v>
      </c>
    </row>
    <row r="32" spans="1:31" x14ac:dyDescent="0.2">
      <c r="AA32" s="52"/>
    </row>
    <row r="33" spans="1:32" x14ac:dyDescent="0.2">
      <c r="A33" t="s">
        <v>148</v>
      </c>
      <c r="B33" s="1"/>
    </row>
    <row r="34" spans="1:32" x14ac:dyDescent="0.2">
      <c r="A34" t="s">
        <v>141</v>
      </c>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row>
    <row r="35" spans="1:32" x14ac:dyDescent="0.2">
      <c r="A35" s="22" t="s">
        <v>151</v>
      </c>
      <c r="B35" s="22"/>
      <c r="C35" s="22"/>
      <c r="D35" s="22"/>
      <c r="E35" s="22"/>
      <c r="F35" s="22"/>
      <c r="G35" s="22"/>
      <c r="H35" s="22"/>
      <c r="I35" s="22"/>
      <c r="J35" s="22"/>
      <c r="K35" s="22"/>
      <c r="L35" s="22"/>
      <c r="M35" s="22"/>
      <c r="N35" s="22"/>
      <c r="O35" s="22"/>
      <c r="P35" s="22"/>
      <c r="Q35" s="22"/>
      <c r="R35" s="22"/>
    </row>
    <row r="36" spans="1:32" x14ac:dyDescent="0.2">
      <c r="A36" t="s">
        <v>153</v>
      </c>
      <c r="B36" s="22"/>
      <c r="C36" s="22"/>
      <c r="D36" s="22"/>
      <c r="E36" s="22"/>
      <c r="F36" s="22"/>
      <c r="G36" s="22"/>
      <c r="H36" s="22"/>
      <c r="I36" s="22"/>
      <c r="J36" s="22"/>
      <c r="K36" s="22"/>
      <c r="L36" s="22"/>
      <c r="M36" s="22"/>
      <c r="N36" s="22"/>
      <c r="O36" s="22"/>
      <c r="P36" s="22"/>
      <c r="Q36" s="22"/>
      <c r="R36" s="22"/>
      <c r="S36" s="22"/>
    </row>
    <row r="37" spans="1:32" x14ac:dyDescent="0.2">
      <c r="A37" s="22" t="s">
        <v>154</v>
      </c>
    </row>
    <row r="40" spans="1:32" s="117" customFormat="1" x14ac:dyDescent="0.2">
      <c r="A40" s="117" t="s">
        <v>156</v>
      </c>
    </row>
  </sheetData>
  <mergeCells count="16">
    <mergeCell ref="R4:S4"/>
    <mergeCell ref="T3:T4"/>
    <mergeCell ref="Q2:T2"/>
    <mergeCell ref="A1:AC1"/>
    <mergeCell ref="C2:E2"/>
    <mergeCell ref="L4:M4"/>
    <mergeCell ref="N3:N4"/>
    <mergeCell ref="H4:I4"/>
    <mergeCell ref="J4:K4"/>
    <mergeCell ref="H2:N2"/>
    <mergeCell ref="W2:Y2"/>
    <mergeCell ref="AA2:AC2"/>
    <mergeCell ref="C3:E3"/>
    <mergeCell ref="W3:Y3"/>
    <mergeCell ref="O4:P4"/>
    <mergeCell ref="U4:V4"/>
  </mergeCell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27"/>
  <sheetViews>
    <sheetView workbookViewId="0">
      <selection activeCell="A27" sqref="A27"/>
    </sheetView>
  </sheetViews>
  <sheetFormatPr baseColWidth="10" defaultColWidth="11.5" defaultRowHeight="15" x14ac:dyDescent="0.2"/>
  <sheetData>
    <row r="2" spans="1:5" x14ac:dyDescent="0.2">
      <c r="A2" t="s">
        <v>78</v>
      </c>
    </row>
    <row r="3" spans="1:5" x14ac:dyDescent="0.2">
      <c r="B3" t="s">
        <v>13</v>
      </c>
      <c r="C3" t="s">
        <v>79</v>
      </c>
      <c r="D3" t="s">
        <v>80</v>
      </c>
      <c r="E3" s="50" t="s">
        <v>81</v>
      </c>
    </row>
    <row r="4" spans="1:5" x14ac:dyDescent="0.2">
      <c r="A4">
        <v>1</v>
      </c>
      <c r="B4" t="s">
        <v>50</v>
      </c>
      <c r="C4">
        <v>1</v>
      </c>
      <c r="D4">
        <v>4.5</v>
      </c>
      <c r="E4" s="50">
        <f>IF(D4&gt;C4,D4,C4)</f>
        <v>4.5</v>
      </c>
    </row>
    <row r="5" spans="1:5" x14ac:dyDescent="0.2">
      <c r="A5">
        <v>2</v>
      </c>
      <c r="B5" t="s">
        <v>17</v>
      </c>
      <c r="C5">
        <v>1</v>
      </c>
      <c r="D5">
        <v>4.25</v>
      </c>
      <c r="E5" s="50">
        <f t="shared" ref="E5:E27" si="0">IF(D5&gt;C5,D5,C5)</f>
        <v>4.25</v>
      </c>
    </row>
    <row r="6" spans="1:5" x14ac:dyDescent="0.2">
      <c r="A6">
        <v>3</v>
      </c>
      <c r="B6" t="s">
        <v>18</v>
      </c>
      <c r="C6">
        <v>1</v>
      </c>
      <c r="D6">
        <v>3</v>
      </c>
      <c r="E6" s="50">
        <f t="shared" si="0"/>
        <v>3</v>
      </c>
    </row>
    <row r="7" spans="1:5" x14ac:dyDescent="0.2">
      <c r="A7">
        <v>4</v>
      </c>
      <c r="B7" t="s">
        <v>51</v>
      </c>
      <c r="C7">
        <v>1</v>
      </c>
      <c r="D7">
        <v>1.75</v>
      </c>
      <c r="E7" s="50">
        <f t="shared" si="0"/>
        <v>1.75</v>
      </c>
    </row>
    <row r="8" spans="1:5" x14ac:dyDescent="0.2">
      <c r="A8" s="24">
        <v>5</v>
      </c>
      <c r="B8" s="24" t="s">
        <v>20</v>
      </c>
      <c r="C8" s="24">
        <v>4</v>
      </c>
      <c r="D8">
        <v>4.5</v>
      </c>
      <c r="E8" s="50">
        <f t="shared" si="0"/>
        <v>4.5</v>
      </c>
    </row>
    <row r="9" spans="1:5" x14ac:dyDescent="0.2">
      <c r="A9">
        <v>6</v>
      </c>
      <c r="B9" t="s">
        <v>21</v>
      </c>
      <c r="C9">
        <v>1</v>
      </c>
      <c r="D9">
        <v>3</v>
      </c>
      <c r="E9" s="50">
        <f t="shared" si="0"/>
        <v>3</v>
      </c>
    </row>
    <row r="10" spans="1:5" x14ac:dyDescent="0.2">
      <c r="A10">
        <v>7</v>
      </c>
      <c r="B10" t="s">
        <v>22</v>
      </c>
      <c r="C10">
        <v>5</v>
      </c>
      <c r="D10">
        <v>4.75</v>
      </c>
      <c r="E10" s="50">
        <f t="shared" si="0"/>
        <v>5</v>
      </c>
    </row>
    <row r="11" spans="1:5" x14ac:dyDescent="0.2">
      <c r="A11" s="24">
        <v>8</v>
      </c>
      <c r="B11" s="24" t="s">
        <v>23</v>
      </c>
      <c r="C11" s="24">
        <v>3</v>
      </c>
      <c r="D11">
        <v>3.5</v>
      </c>
      <c r="E11" s="50">
        <f t="shared" si="0"/>
        <v>3.5</v>
      </c>
    </row>
    <row r="12" spans="1:5" x14ac:dyDescent="0.2">
      <c r="A12">
        <v>9</v>
      </c>
      <c r="B12" t="s">
        <v>24</v>
      </c>
      <c r="C12">
        <v>5</v>
      </c>
      <c r="D12">
        <v>5</v>
      </c>
      <c r="E12" s="50">
        <f t="shared" si="0"/>
        <v>5</v>
      </c>
    </row>
    <row r="13" spans="1:5" x14ac:dyDescent="0.2">
      <c r="A13">
        <v>10</v>
      </c>
      <c r="B13" t="s">
        <v>25</v>
      </c>
      <c r="C13">
        <v>3</v>
      </c>
      <c r="D13">
        <v>4.25</v>
      </c>
      <c r="E13" s="50">
        <f t="shared" si="0"/>
        <v>4.25</v>
      </c>
    </row>
    <row r="14" spans="1:5" x14ac:dyDescent="0.2">
      <c r="A14">
        <v>11</v>
      </c>
      <c r="B14" t="s">
        <v>52</v>
      </c>
      <c r="C14">
        <v>3</v>
      </c>
      <c r="D14">
        <v>3.75</v>
      </c>
      <c r="E14" s="50">
        <f t="shared" si="0"/>
        <v>3.75</v>
      </c>
    </row>
    <row r="15" spans="1:5" x14ac:dyDescent="0.2">
      <c r="A15">
        <v>12</v>
      </c>
      <c r="B15" t="s">
        <v>27</v>
      </c>
      <c r="C15">
        <v>1</v>
      </c>
      <c r="D15">
        <v>2.25</v>
      </c>
      <c r="E15" s="50">
        <f t="shared" si="0"/>
        <v>2.25</v>
      </c>
    </row>
    <row r="16" spans="1:5" x14ac:dyDescent="0.2">
      <c r="A16" s="24">
        <v>13</v>
      </c>
      <c r="B16" s="24" t="s">
        <v>28</v>
      </c>
      <c r="C16" s="24">
        <v>1</v>
      </c>
      <c r="D16">
        <v>4</v>
      </c>
      <c r="E16" s="50">
        <f t="shared" si="0"/>
        <v>4</v>
      </c>
    </row>
    <row r="17" spans="1:5" x14ac:dyDescent="0.2">
      <c r="A17" s="24">
        <v>14</v>
      </c>
      <c r="B17" s="24" t="s">
        <v>29</v>
      </c>
      <c r="C17" s="24"/>
      <c r="D17">
        <v>2.5</v>
      </c>
      <c r="E17" s="50">
        <f t="shared" si="0"/>
        <v>2.5</v>
      </c>
    </row>
    <row r="18" spans="1:5" x14ac:dyDescent="0.2">
      <c r="A18">
        <v>15</v>
      </c>
      <c r="B18" t="s">
        <v>31</v>
      </c>
      <c r="C18">
        <v>1</v>
      </c>
      <c r="D18">
        <v>4.5</v>
      </c>
      <c r="E18" s="50">
        <f t="shared" si="0"/>
        <v>4.5</v>
      </c>
    </row>
    <row r="19" spans="1:5" x14ac:dyDescent="0.2">
      <c r="A19">
        <v>16</v>
      </c>
      <c r="B19" t="s">
        <v>32</v>
      </c>
      <c r="C19">
        <v>1</v>
      </c>
      <c r="D19">
        <v>3.25</v>
      </c>
      <c r="E19" s="50">
        <f t="shared" si="0"/>
        <v>3.25</v>
      </c>
    </row>
    <row r="20" spans="1:5" x14ac:dyDescent="0.2">
      <c r="A20" s="24">
        <v>17</v>
      </c>
      <c r="B20" s="24" t="s">
        <v>34</v>
      </c>
      <c r="C20" s="24"/>
      <c r="D20">
        <v>2</v>
      </c>
      <c r="E20" s="50">
        <f t="shared" si="0"/>
        <v>2</v>
      </c>
    </row>
    <row r="21" spans="1:5" x14ac:dyDescent="0.2">
      <c r="A21">
        <v>18</v>
      </c>
      <c r="B21" t="s">
        <v>35</v>
      </c>
      <c r="C21">
        <v>1</v>
      </c>
      <c r="D21">
        <v>4.25</v>
      </c>
      <c r="E21" s="50">
        <f t="shared" si="0"/>
        <v>4.25</v>
      </c>
    </row>
    <row r="22" spans="1:5" x14ac:dyDescent="0.2">
      <c r="A22">
        <v>19</v>
      </c>
      <c r="B22" t="s">
        <v>36</v>
      </c>
      <c r="C22">
        <v>1</v>
      </c>
      <c r="D22">
        <v>4.75</v>
      </c>
      <c r="E22" s="50">
        <f t="shared" si="0"/>
        <v>4.75</v>
      </c>
    </row>
    <row r="23" spans="1:5" x14ac:dyDescent="0.2">
      <c r="A23">
        <v>20</v>
      </c>
      <c r="B23" t="s">
        <v>37</v>
      </c>
      <c r="C23">
        <v>1</v>
      </c>
      <c r="D23">
        <v>3.75</v>
      </c>
      <c r="E23" s="50">
        <f t="shared" si="0"/>
        <v>3.75</v>
      </c>
    </row>
    <row r="24" spans="1:5" x14ac:dyDescent="0.2">
      <c r="A24">
        <v>21</v>
      </c>
      <c r="B24" t="s">
        <v>38</v>
      </c>
      <c r="C24">
        <v>1</v>
      </c>
      <c r="D24">
        <v>4.5</v>
      </c>
      <c r="E24" s="50">
        <f t="shared" si="0"/>
        <v>4.5</v>
      </c>
    </row>
    <row r="25" spans="1:5" x14ac:dyDescent="0.2">
      <c r="A25" s="1">
        <v>22</v>
      </c>
      <c r="B25" s="1" t="s">
        <v>39</v>
      </c>
      <c r="C25" s="1">
        <v>1</v>
      </c>
      <c r="D25">
        <v>4</v>
      </c>
      <c r="E25" s="50">
        <f t="shared" si="0"/>
        <v>4</v>
      </c>
    </row>
    <row r="26" spans="1:5" x14ac:dyDescent="0.2">
      <c r="A26" s="1">
        <v>23</v>
      </c>
      <c r="B26" s="1" t="s">
        <v>40</v>
      </c>
      <c r="C26" s="1">
        <v>1</v>
      </c>
      <c r="D26">
        <v>4.75</v>
      </c>
      <c r="E26" s="50">
        <f t="shared" si="0"/>
        <v>4.75</v>
      </c>
    </row>
    <row r="27" spans="1:5" x14ac:dyDescent="0.2">
      <c r="A27" s="24">
        <v>24</v>
      </c>
      <c r="B27" s="24" t="s">
        <v>41</v>
      </c>
      <c r="C27" s="24"/>
      <c r="D27">
        <v>1</v>
      </c>
      <c r="E27" s="50">
        <f t="shared" si="0"/>
        <v>1</v>
      </c>
    </row>
  </sheetData>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38"/>
  <sheetViews>
    <sheetView topLeftCell="AO1" workbookViewId="0">
      <selection activeCell="BG5" sqref="BG5:BG28"/>
    </sheetView>
  </sheetViews>
  <sheetFormatPr baseColWidth="10" defaultColWidth="11.5" defaultRowHeight="15" x14ac:dyDescent="0.2"/>
  <cols>
    <col min="1" max="1" width="3" bestFit="1" customWidth="1"/>
  </cols>
  <sheetData>
    <row r="1" spans="1:60" x14ac:dyDescent="0.2">
      <c r="A1" s="142" t="s">
        <v>82</v>
      </c>
      <c r="B1" s="142"/>
      <c r="C1" s="142"/>
      <c r="D1" s="142"/>
      <c r="E1" s="142"/>
      <c r="F1" s="142"/>
      <c r="G1" s="142"/>
      <c r="H1" s="142"/>
      <c r="I1" s="142"/>
      <c r="J1" s="142"/>
      <c r="K1" s="142"/>
      <c r="L1" s="142"/>
      <c r="M1" s="142"/>
      <c r="N1" s="142"/>
      <c r="O1" s="142"/>
      <c r="P1" s="142"/>
      <c r="Q1" s="142"/>
      <c r="R1" s="142"/>
      <c r="S1" s="142"/>
      <c r="T1" s="142"/>
      <c r="U1" s="142"/>
      <c r="V1" s="142"/>
      <c r="W1" s="142"/>
      <c r="X1" s="142"/>
      <c r="Y1" s="142"/>
      <c r="Z1" s="142"/>
      <c r="AA1" s="142"/>
      <c r="AB1" s="142"/>
      <c r="AC1" s="142"/>
      <c r="AD1" s="142"/>
      <c r="AE1" s="142"/>
      <c r="AF1" s="142"/>
      <c r="AG1" s="142"/>
      <c r="AH1" s="142"/>
      <c r="AI1" s="142"/>
      <c r="AJ1" s="142"/>
      <c r="AK1" s="142"/>
      <c r="AL1" s="142"/>
      <c r="AM1" s="142"/>
      <c r="AN1" s="142"/>
      <c r="AO1" s="142"/>
      <c r="AP1" s="142"/>
      <c r="AQ1" s="142"/>
      <c r="AR1" s="142"/>
      <c r="AS1" s="142"/>
      <c r="AT1" s="142"/>
      <c r="AU1" s="142"/>
      <c r="AV1" s="142"/>
      <c r="AW1" s="142"/>
      <c r="AX1" s="142"/>
      <c r="AY1" s="142"/>
      <c r="AZ1" s="142"/>
      <c r="BA1" s="142"/>
      <c r="BB1" s="142"/>
      <c r="BC1" s="142"/>
      <c r="BD1" s="142"/>
      <c r="BE1" s="142"/>
      <c r="BF1" s="142"/>
    </row>
    <row r="2" spans="1:60" x14ac:dyDescent="0.2">
      <c r="C2" s="127" t="s">
        <v>161</v>
      </c>
      <c r="D2" s="128"/>
      <c r="E2" s="128"/>
      <c r="F2" s="86"/>
      <c r="G2" s="127" t="s">
        <v>1</v>
      </c>
      <c r="H2" s="128"/>
      <c r="I2" s="128"/>
      <c r="J2" s="86"/>
      <c r="K2" s="128" t="s">
        <v>64</v>
      </c>
      <c r="L2" s="128"/>
      <c r="M2" s="128"/>
      <c r="N2" s="128"/>
      <c r="O2" s="128"/>
      <c r="P2" s="128"/>
      <c r="Q2" s="128"/>
      <c r="R2" s="84"/>
      <c r="S2" s="84"/>
      <c r="T2" s="143" t="s">
        <v>83</v>
      </c>
      <c r="U2" s="136"/>
      <c r="V2" s="136"/>
      <c r="W2" s="136"/>
      <c r="X2" s="88"/>
      <c r="Y2" s="88"/>
      <c r="Z2" s="127" t="s">
        <v>2</v>
      </c>
      <c r="AA2" s="128"/>
      <c r="AB2" s="128"/>
      <c r="AC2" s="128"/>
      <c r="AD2" s="128"/>
      <c r="AE2" s="128"/>
      <c r="AF2" s="128"/>
      <c r="AG2" s="84"/>
      <c r="AH2" s="86"/>
      <c r="AI2" s="126" t="s">
        <v>11</v>
      </c>
      <c r="AJ2" s="126"/>
      <c r="AK2" s="126"/>
      <c r="AL2" s="84"/>
      <c r="AM2" s="86"/>
      <c r="AN2" s="126" t="s">
        <v>4</v>
      </c>
      <c r="AO2" s="126"/>
      <c r="AP2" s="126"/>
      <c r="AQ2" s="126"/>
      <c r="AR2" s="126"/>
      <c r="AS2" s="126"/>
      <c r="AT2" s="126"/>
      <c r="AU2" s="126"/>
      <c r="AV2" s="126"/>
      <c r="AW2" s="126"/>
      <c r="AX2" s="126"/>
      <c r="AY2" s="126"/>
      <c r="AZ2" s="126"/>
      <c r="BA2" s="126"/>
      <c r="BB2" s="126"/>
      <c r="BC2" s="83"/>
      <c r="BD2" s="127" t="s">
        <v>5</v>
      </c>
      <c r="BE2" s="128"/>
      <c r="BF2" s="128"/>
    </row>
    <row r="3" spans="1:60" ht="15" customHeight="1" x14ac:dyDescent="0.2">
      <c r="C3" s="16"/>
      <c r="D3" s="10"/>
      <c r="E3" s="10"/>
      <c r="F3" s="14"/>
      <c r="G3" s="16"/>
      <c r="H3" s="10"/>
      <c r="I3" s="10"/>
      <c r="J3" s="14"/>
      <c r="K3" s="71" t="s">
        <v>6</v>
      </c>
      <c r="L3" s="71" t="s">
        <v>67</v>
      </c>
      <c r="M3" s="71" t="s">
        <v>6</v>
      </c>
      <c r="N3" s="71" t="s">
        <v>67</v>
      </c>
      <c r="O3" s="71" t="s">
        <v>6</v>
      </c>
      <c r="P3" s="71" t="s">
        <v>67</v>
      </c>
      <c r="Q3" s="134" t="s">
        <v>8</v>
      </c>
      <c r="R3" s="87" t="s">
        <v>6</v>
      </c>
      <c r="S3" s="87" t="s">
        <v>67</v>
      </c>
      <c r="T3" s="20" t="s">
        <v>68</v>
      </c>
      <c r="U3" s="72" t="s">
        <v>6</v>
      </c>
      <c r="V3" s="72" t="s">
        <v>67</v>
      </c>
      <c r="W3" s="139" t="s">
        <v>8</v>
      </c>
      <c r="X3" s="89" t="s">
        <v>6</v>
      </c>
      <c r="Y3" s="89" t="s">
        <v>67</v>
      </c>
      <c r="Z3" s="4" t="s">
        <v>6</v>
      </c>
      <c r="AA3" s="2" t="s">
        <v>7</v>
      </c>
      <c r="AB3" s="2" t="s">
        <v>6</v>
      </c>
      <c r="AC3" s="2" t="s">
        <v>7</v>
      </c>
      <c r="AD3" s="2" t="s">
        <v>6</v>
      </c>
      <c r="AE3" s="5" t="s">
        <v>7</v>
      </c>
      <c r="AF3" s="134" t="s">
        <v>8</v>
      </c>
      <c r="AG3" s="2" t="s">
        <v>6</v>
      </c>
      <c r="AH3" s="2" t="s">
        <v>7</v>
      </c>
      <c r="AI3" s="126" t="s">
        <v>84</v>
      </c>
      <c r="AJ3" s="126"/>
      <c r="AK3" s="126"/>
      <c r="AL3" s="134" t="s">
        <v>8</v>
      </c>
      <c r="AM3" s="85"/>
      <c r="AN3" s="126" t="s">
        <v>85</v>
      </c>
      <c r="AO3" s="126"/>
      <c r="AP3" s="126"/>
      <c r="AQ3" s="83"/>
      <c r="AR3" s="126" t="s">
        <v>9</v>
      </c>
      <c r="AS3" s="126"/>
      <c r="AT3" s="126"/>
      <c r="AU3" s="83"/>
      <c r="AV3" s="126" t="s">
        <v>10</v>
      </c>
      <c r="AW3" s="126"/>
      <c r="AX3" s="126"/>
      <c r="AY3" s="83"/>
      <c r="AZ3" s="126" t="s">
        <v>11</v>
      </c>
      <c r="BA3" s="126"/>
      <c r="BB3" s="126"/>
      <c r="BC3" s="83"/>
      <c r="BD3" s="4"/>
      <c r="BE3" s="2"/>
      <c r="BF3" s="2"/>
    </row>
    <row r="4" spans="1:60" x14ac:dyDescent="0.2">
      <c r="B4" t="s">
        <v>13</v>
      </c>
      <c r="C4" s="4">
        <v>1970</v>
      </c>
      <c r="D4" s="2">
        <v>1996</v>
      </c>
      <c r="E4" s="2">
        <v>2010</v>
      </c>
      <c r="F4" s="3">
        <v>2016</v>
      </c>
      <c r="G4" s="4">
        <v>1970</v>
      </c>
      <c r="H4" s="2">
        <v>1996</v>
      </c>
      <c r="I4" s="23">
        <v>2010</v>
      </c>
      <c r="J4" s="30">
        <v>2016</v>
      </c>
      <c r="K4" s="128">
        <v>1970</v>
      </c>
      <c r="L4" s="128"/>
      <c r="M4" s="128">
        <v>1996</v>
      </c>
      <c r="N4" s="128"/>
      <c r="O4" s="128">
        <v>2010</v>
      </c>
      <c r="P4" s="128"/>
      <c r="Q4" s="134"/>
      <c r="R4" s="134">
        <v>2016</v>
      </c>
      <c r="S4" s="130"/>
      <c r="T4" s="140">
        <v>2010</v>
      </c>
      <c r="U4" s="141"/>
      <c r="V4" s="141"/>
      <c r="W4" s="139"/>
      <c r="X4" s="139">
        <v>2016</v>
      </c>
      <c r="Y4" s="131"/>
      <c r="Z4" s="127">
        <v>1970</v>
      </c>
      <c r="AA4" s="128"/>
      <c r="AB4" s="128">
        <v>1996</v>
      </c>
      <c r="AC4" s="128"/>
      <c r="AD4" s="128">
        <v>2010</v>
      </c>
      <c r="AE4" s="128"/>
      <c r="AF4" s="134"/>
      <c r="AG4" s="128">
        <v>2016</v>
      </c>
      <c r="AH4" s="128"/>
      <c r="AI4">
        <v>1970</v>
      </c>
      <c r="AJ4">
        <v>1996</v>
      </c>
      <c r="AK4">
        <v>2010</v>
      </c>
      <c r="AL4" s="134"/>
      <c r="AM4" s="85">
        <v>2016</v>
      </c>
      <c r="AN4">
        <v>1970</v>
      </c>
      <c r="AO4">
        <v>1996</v>
      </c>
      <c r="AP4">
        <v>2010</v>
      </c>
      <c r="AQ4">
        <v>2016</v>
      </c>
      <c r="AR4">
        <v>1970</v>
      </c>
      <c r="AS4">
        <v>1996</v>
      </c>
      <c r="AT4">
        <v>2010</v>
      </c>
      <c r="AU4">
        <v>2016</v>
      </c>
      <c r="AV4">
        <v>1970</v>
      </c>
      <c r="AW4">
        <v>1996</v>
      </c>
      <c r="AX4">
        <v>2010</v>
      </c>
      <c r="AY4">
        <v>2016</v>
      </c>
      <c r="AZ4">
        <v>1970</v>
      </c>
      <c r="BA4">
        <v>1996</v>
      </c>
      <c r="BB4">
        <v>2010</v>
      </c>
      <c r="BC4">
        <v>2016</v>
      </c>
      <c r="BD4" s="4">
        <v>1970</v>
      </c>
      <c r="BE4" s="2">
        <v>1996</v>
      </c>
      <c r="BF4" s="2">
        <v>2010</v>
      </c>
      <c r="BG4" s="5">
        <v>2016</v>
      </c>
    </row>
    <row r="5" spans="1:60" x14ac:dyDescent="0.2">
      <c r="A5">
        <v>1</v>
      </c>
      <c r="B5" t="s">
        <v>50</v>
      </c>
      <c r="C5" s="4">
        <v>1107788</v>
      </c>
      <c r="D5" s="2">
        <v>1194100</v>
      </c>
      <c r="E5" s="2">
        <v>1351297</v>
      </c>
      <c r="F5" s="98">
        <v>1487969</v>
      </c>
      <c r="G5" s="4">
        <v>284811</v>
      </c>
      <c r="H5" s="2">
        <v>761025</v>
      </c>
      <c r="I5" s="5">
        <v>867568</v>
      </c>
      <c r="J5" s="3">
        <v>912538</v>
      </c>
      <c r="K5" s="2">
        <v>500000</v>
      </c>
      <c r="L5" s="2">
        <v>0.45</v>
      </c>
      <c r="M5" s="2">
        <v>2000000</v>
      </c>
      <c r="N5" s="2">
        <v>1.67</v>
      </c>
      <c r="O5" s="5">
        <v>6000000</v>
      </c>
      <c r="P5" s="17">
        <f>SUM(O5/E5)</f>
        <v>4.4401785839826475</v>
      </c>
      <c r="Q5" s="2" t="s">
        <v>16</v>
      </c>
      <c r="R5" s="5">
        <v>6000000</v>
      </c>
      <c r="S5" s="17">
        <f>SUM(R5/J5)</f>
        <v>6.5750686546752029</v>
      </c>
      <c r="T5" s="6" t="s">
        <v>72</v>
      </c>
      <c r="U5" s="5">
        <v>600000</v>
      </c>
      <c r="V5" s="27">
        <f>SUM(U5/E5)</f>
        <v>0.4440178583982648</v>
      </c>
      <c r="W5" s="5" t="s">
        <v>16</v>
      </c>
      <c r="X5" s="5">
        <v>600000</v>
      </c>
      <c r="Y5" s="27">
        <f t="shared" ref="Y5:Y27" si="0">SUM(X5/F5)</f>
        <v>0.40323420716426217</v>
      </c>
      <c r="Z5" s="4">
        <v>5000</v>
      </c>
      <c r="AA5" s="11">
        <v>1.76</v>
      </c>
      <c r="AB5" s="11">
        <v>5000</v>
      </c>
      <c r="AC5" s="11">
        <v>0.66</v>
      </c>
      <c r="AD5" s="18">
        <v>3000</v>
      </c>
      <c r="AE5" s="17">
        <f t="shared" ref="AE5:AE26" si="1">SUM(100/I5*AD5)</f>
        <v>0.34579422016487471</v>
      </c>
      <c r="AF5" s="2" t="s">
        <v>16</v>
      </c>
      <c r="AG5" s="18">
        <v>3000</v>
      </c>
      <c r="AH5" s="17">
        <f>SUM(100/J5*AG5)</f>
        <v>0.32875343273376012</v>
      </c>
      <c r="AI5">
        <v>30</v>
      </c>
      <c r="AJ5">
        <v>45</v>
      </c>
      <c r="AK5">
        <v>60</v>
      </c>
      <c r="AL5" s="2" t="s">
        <v>16</v>
      </c>
      <c r="AM5" s="3">
        <v>60</v>
      </c>
      <c r="AN5">
        <v>6</v>
      </c>
      <c r="AO5">
        <v>6</v>
      </c>
      <c r="AP5">
        <v>6</v>
      </c>
      <c r="AQ5">
        <v>5</v>
      </c>
      <c r="AR5">
        <v>2</v>
      </c>
      <c r="AS5">
        <v>2</v>
      </c>
      <c r="AT5">
        <v>4</v>
      </c>
      <c r="AU5" s="2">
        <v>4</v>
      </c>
      <c r="AV5">
        <v>5</v>
      </c>
      <c r="AW5">
        <v>6</v>
      </c>
      <c r="AX5">
        <v>6</v>
      </c>
      <c r="AY5" s="2">
        <v>6</v>
      </c>
      <c r="AZ5">
        <v>1</v>
      </c>
      <c r="BA5">
        <v>2</v>
      </c>
      <c r="BB5">
        <v>2</v>
      </c>
      <c r="BC5" s="3">
        <v>2</v>
      </c>
      <c r="BD5" s="31">
        <v>3.5</v>
      </c>
      <c r="BE5" s="17">
        <v>4</v>
      </c>
      <c r="BF5" s="17">
        <f t="shared" ref="BF5:BG8" si="2">SUM((AP5+AT5+AX5+BB5)/4)</f>
        <v>4.5</v>
      </c>
      <c r="BG5">
        <f t="shared" si="2"/>
        <v>4.25</v>
      </c>
      <c r="BH5" t="s">
        <v>130</v>
      </c>
    </row>
    <row r="6" spans="1:60" x14ac:dyDescent="0.2">
      <c r="A6">
        <v>2</v>
      </c>
      <c r="B6" t="s">
        <v>17</v>
      </c>
      <c r="C6" s="4">
        <v>67996</v>
      </c>
      <c r="D6" s="2">
        <v>93200</v>
      </c>
      <c r="E6" s="2">
        <v>110890</v>
      </c>
      <c r="F6" s="98">
        <v>123948</v>
      </c>
      <c r="G6" s="4">
        <v>16551</v>
      </c>
      <c r="H6" s="2">
        <v>60625</v>
      </c>
      <c r="I6" s="5">
        <v>71005</v>
      </c>
      <c r="J6" s="3">
        <v>75192</v>
      </c>
      <c r="K6" s="2">
        <v>40000</v>
      </c>
      <c r="L6" s="2">
        <v>0.59</v>
      </c>
      <c r="M6" s="2">
        <v>500000</v>
      </c>
      <c r="N6" s="2">
        <v>5.36</v>
      </c>
      <c r="O6" s="5">
        <v>500000</v>
      </c>
      <c r="P6" s="17">
        <f>SUM(O6/E6)</f>
        <v>4.5089728559834068</v>
      </c>
      <c r="Q6" s="2" t="s">
        <v>16</v>
      </c>
      <c r="R6" s="5">
        <v>500000</v>
      </c>
      <c r="S6" s="17">
        <f>SUM(R6/J6)</f>
        <v>6.6496435791041604</v>
      </c>
      <c r="T6" s="6" t="s">
        <v>72</v>
      </c>
      <c r="U6" s="5">
        <v>50000</v>
      </c>
      <c r="V6" s="27">
        <f>SUM(U6/E6)</f>
        <v>0.45089728559834069</v>
      </c>
      <c r="W6" s="5" t="s">
        <v>16</v>
      </c>
      <c r="X6" s="5">
        <v>50000</v>
      </c>
      <c r="Y6" s="27">
        <f t="shared" si="0"/>
        <v>0.40339497208506792</v>
      </c>
      <c r="Z6" s="4">
        <v>500</v>
      </c>
      <c r="AA6" s="11">
        <v>3.02</v>
      </c>
      <c r="AB6" s="11">
        <v>1500</v>
      </c>
      <c r="AC6" s="11">
        <v>2.4700000000000002</v>
      </c>
      <c r="AD6" s="18">
        <v>1500</v>
      </c>
      <c r="AE6" s="17">
        <f t="shared" si="1"/>
        <v>2.1125272868107881</v>
      </c>
      <c r="AF6" s="2" t="s">
        <v>16</v>
      </c>
      <c r="AG6" s="5">
        <v>1500</v>
      </c>
      <c r="AH6" s="17">
        <f>SUM(100/J6*AG6)</f>
        <v>1.994893073731248</v>
      </c>
      <c r="AI6">
        <v>60</v>
      </c>
      <c r="AJ6">
        <v>60</v>
      </c>
      <c r="AK6">
        <v>60</v>
      </c>
      <c r="AL6" s="2" t="s">
        <v>16</v>
      </c>
      <c r="AM6" s="3">
        <v>60</v>
      </c>
      <c r="AN6">
        <v>6</v>
      </c>
      <c r="AO6">
        <v>5</v>
      </c>
      <c r="AP6">
        <v>6</v>
      </c>
      <c r="AQ6">
        <v>5</v>
      </c>
      <c r="AR6">
        <v>6</v>
      </c>
      <c r="AS6">
        <v>5</v>
      </c>
      <c r="AT6">
        <v>5</v>
      </c>
      <c r="AU6" s="5">
        <v>5</v>
      </c>
      <c r="AV6">
        <v>3</v>
      </c>
      <c r="AW6">
        <v>4</v>
      </c>
      <c r="AX6">
        <v>4</v>
      </c>
      <c r="AY6" s="18">
        <v>5</v>
      </c>
      <c r="AZ6">
        <v>2</v>
      </c>
      <c r="BA6">
        <v>2</v>
      </c>
      <c r="BB6">
        <v>2</v>
      </c>
      <c r="BC6" s="3">
        <v>2</v>
      </c>
      <c r="BD6" s="31">
        <v>4.25</v>
      </c>
      <c r="BE6" s="17">
        <v>4</v>
      </c>
      <c r="BF6" s="17">
        <f t="shared" si="2"/>
        <v>4.25</v>
      </c>
      <c r="BG6">
        <f t="shared" si="2"/>
        <v>4.25</v>
      </c>
    </row>
    <row r="7" spans="1:60" s="24" customFormat="1" x14ac:dyDescent="0.2">
      <c r="A7" s="24">
        <v>3</v>
      </c>
      <c r="B7" s="24" t="s">
        <v>158</v>
      </c>
      <c r="C7" s="38">
        <v>206563</v>
      </c>
      <c r="D7" s="21">
        <v>269400</v>
      </c>
      <c r="E7" s="21">
        <v>307392</v>
      </c>
      <c r="F7" s="21">
        <v>339176</v>
      </c>
      <c r="G7" s="38">
        <v>56446</v>
      </c>
      <c r="H7" s="21">
        <v>175391</v>
      </c>
      <c r="I7" s="21">
        <v>201509</v>
      </c>
      <c r="J7" s="21">
        <v>217432</v>
      </c>
      <c r="K7" s="21" t="s">
        <v>16</v>
      </c>
      <c r="L7" s="21" t="s">
        <v>16</v>
      </c>
      <c r="M7" s="21" t="s">
        <v>86</v>
      </c>
      <c r="N7" s="21" t="s">
        <v>87</v>
      </c>
      <c r="O7" s="21"/>
      <c r="P7" s="26"/>
      <c r="Q7" s="21" t="s">
        <v>16</v>
      </c>
      <c r="R7" s="21">
        <v>27892056</v>
      </c>
      <c r="S7" s="17">
        <f>SUM(R7/F7)</f>
        <v>82.234757176215297</v>
      </c>
      <c r="T7" s="38" t="s">
        <v>72</v>
      </c>
      <c r="U7" s="21"/>
      <c r="V7" s="26"/>
      <c r="W7" s="21" t="s">
        <v>16</v>
      </c>
      <c r="X7" s="21">
        <v>9297352</v>
      </c>
      <c r="Y7" s="27">
        <f t="shared" si="0"/>
        <v>27.4115857254051</v>
      </c>
      <c r="Z7" s="38" t="s">
        <v>16</v>
      </c>
      <c r="AA7" s="39" t="s">
        <v>16</v>
      </c>
      <c r="AB7" s="39" t="s">
        <v>88</v>
      </c>
      <c r="AC7" s="39">
        <v>1.69</v>
      </c>
      <c r="AD7" s="21">
        <v>3000</v>
      </c>
      <c r="AE7" s="26">
        <f t="shared" si="1"/>
        <v>1.4887672510905221</v>
      </c>
      <c r="AF7" s="21" t="s">
        <v>16</v>
      </c>
      <c r="AG7" s="21">
        <v>3000</v>
      </c>
      <c r="AH7" s="17">
        <f>SUM(100/J7*AG7)</f>
        <v>1.3797417123514477</v>
      </c>
      <c r="AI7" s="24" t="s">
        <v>16</v>
      </c>
      <c r="AJ7" s="40" t="s">
        <v>60</v>
      </c>
      <c r="AK7" s="24">
        <v>90</v>
      </c>
      <c r="AL7" s="21" t="s">
        <v>16</v>
      </c>
      <c r="AM7" s="25">
        <v>90</v>
      </c>
      <c r="AN7" s="24">
        <v>1</v>
      </c>
      <c r="AO7" s="24">
        <v>1</v>
      </c>
      <c r="AQ7" s="102">
        <v>1</v>
      </c>
      <c r="AR7" s="24">
        <v>1</v>
      </c>
      <c r="AS7" s="24">
        <v>1</v>
      </c>
      <c r="AT7" s="24">
        <v>4</v>
      </c>
      <c r="AU7" s="5">
        <v>4</v>
      </c>
      <c r="AV7" s="24">
        <v>1</v>
      </c>
      <c r="AW7" s="24">
        <v>1</v>
      </c>
      <c r="AX7" s="24">
        <v>5</v>
      </c>
      <c r="AY7" s="2">
        <v>5</v>
      </c>
      <c r="AZ7" s="24">
        <v>1</v>
      </c>
      <c r="BA7" s="24">
        <v>1</v>
      </c>
      <c r="BB7" s="24">
        <v>3</v>
      </c>
      <c r="BC7" s="3">
        <v>3</v>
      </c>
      <c r="BD7" s="41">
        <v>1</v>
      </c>
      <c r="BE7" s="26">
        <v>1</v>
      </c>
      <c r="BF7" s="119">
        <f t="shared" si="2"/>
        <v>3</v>
      </c>
      <c r="BG7" s="122">
        <f t="shared" si="2"/>
        <v>3.25</v>
      </c>
      <c r="BH7" s="24" t="s">
        <v>130</v>
      </c>
    </row>
    <row r="8" spans="1:60" s="24" customFormat="1" x14ac:dyDescent="0.2">
      <c r="A8" s="24">
        <v>4</v>
      </c>
      <c r="B8" s="24" t="s">
        <v>51</v>
      </c>
      <c r="C8" s="38">
        <v>511851</v>
      </c>
      <c r="D8" s="21">
        <v>616800</v>
      </c>
      <c r="E8" s="21">
        <v>701526</v>
      </c>
      <c r="F8" s="21">
        <v>784822</v>
      </c>
      <c r="G8" s="38">
        <v>283634</v>
      </c>
      <c r="H8" s="21">
        <v>356324</v>
      </c>
      <c r="I8" s="21">
        <v>402587</v>
      </c>
      <c r="J8" s="21">
        <v>429852</v>
      </c>
      <c r="K8" s="21" t="s">
        <v>89</v>
      </c>
      <c r="L8" s="21" t="s">
        <v>90</v>
      </c>
      <c r="M8" s="21">
        <v>0</v>
      </c>
      <c r="N8" s="21">
        <v>0</v>
      </c>
      <c r="O8" s="21"/>
      <c r="P8" s="26"/>
      <c r="Q8" s="21"/>
      <c r="R8" s="5" t="s">
        <v>16</v>
      </c>
      <c r="S8" s="17"/>
      <c r="T8" s="38"/>
      <c r="U8" s="21"/>
      <c r="V8" s="26"/>
      <c r="W8" s="21" t="s">
        <v>16</v>
      </c>
      <c r="X8" s="5" t="s">
        <v>16</v>
      </c>
      <c r="Y8" s="27"/>
      <c r="Z8" s="38" t="s">
        <v>91</v>
      </c>
      <c r="AA8" s="39" t="s">
        <v>92</v>
      </c>
      <c r="AB8" s="39">
        <v>12000</v>
      </c>
      <c r="AC8" s="39">
        <v>3.37</v>
      </c>
      <c r="AD8" s="21">
        <v>12000</v>
      </c>
      <c r="AE8" s="26">
        <f t="shared" si="1"/>
        <v>2.9807221793053422</v>
      </c>
      <c r="AF8" s="21" t="s">
        <v>16</v>
      </c>
      <c r="AG8" s="99" t="s">
        <v>136</v>
      </c>
      <c r="AH8" s="17"/>
      <c r="AI8" s="40" t="s">
        <v>93</v>
      </c>
      <c r="AJ8" s="24">
        <v>40</v>
      </c>
      <c r="AK8" s="24">
        <v>40</v>
      </c>
      <c r="AL8" s="21" t="s">
        <v>112</v>
      </c>
      <c r="AM8" s="100" t="s">
        <v>137</v>
      </c>
      <c r="AN8" s="24">
        <v>1</v>
      </c>
      <c r="AO8" s="24">
        <v>6</v>
      </c>
      <c r="AQ8" s="5">
        <v>1</v>
      </c>
      <c r="AR8" s="24">
        <v>1</v>
      </c>
      <c r="AS8" s="24">
        <v>1</v>
      </c>
      <c r="AT8" s="24">
        <v>1</v>
      </c>
      <c r="AU8" s="5">
        <v>1</v>
      </c>
      <c r="AV8" s="24">
        <v>1</v>
      </c>
      <c r="AW8" s="24">
        <v>3</v>
      </c>
      <c r="AX8" s="24">
        <v>4</v>
      </c>
      <c r="AY8" s="5">
        <v>4</v>
      </c>
      <c r="AZ8" s="24">
        <v>1</v>
      </c>
      <c r="BA8" s="24">
        <v>2</v>
      </c>
      <c r="BB8" s="24">
        <v>2</v>
      </c>
      <c r="BC8" s="3">
        <v>2</v>
      </c>
      <c r="BD8" s="41">
        <v>1</v>
      </c>
      <c r="BE8" s="26">
        <v>3</v>
      </c>
      <c r="BF8" s="119">
        <f t="shared" si="2"/>
        <v>1.75</v>
      </c>
      <c r="BG8" s="122">
        <f t="shared" si="2"/>
        <v>2</v>
      </c>
      <c r="BH8" s="24" t="s">
        <v>130</v>
      </c>
    </row>
    <row r="9" spans="1:60" x14ac:dyDescent="0.2">
      <c r="A9">
        <v>5</v>
      </c>
      <c r="B9" t="s">
        <v>20</v>
      </c>
      <c r="C9" s="4">
        <v>34091</v>
      </c>
      <c r="D9" s="2">
        <v>35100</v>
      </c>
      <c r="E9" s="2">
        <v>35335</v>
      </c>
      <c r="F9">
        <v>36145</v>
      </c>
      <c r="G9" s="4">
        <v>9542</v>
      </c>
      <c r="H9" s="2">
        <v>25166</v>
      </c>
      <c r="I9" s="5">
        <v>25966</v>
      </c>
      <c r="J9" s="3">
        <v>26413</v>
      </c>
      <c r="K9" s="2" t="s">
        <v>16</v>
      </c>
      <c r="L9" s="2" t="s">
        <v>16</v>
      </c>
      <c r="M9" s="2">
        <v>500000</v>
      </c>
      <c r="N9" s="2">
        <v>14.25</v>
      </c>
      <c r="O9" s="5">
        <v>500000</v>
      </c>
      <c r="P9" s="17">
        <f t="shared" ref="P9:P15" si="3">SUM(O9/E9)</f>
        <v>14.150275930380642</v>
      </c>
      <c r="Q9" s="5" t="s">
        <v>16</v>
      </c>
      <c r="R9" s="5">
        <v>500000</v>
      </c>
      <c r="S9" s="17">
        <f t="shared" ref="S9:S27" si="4">SUM(R9/J9)</f>
        <v>18.930072312876234</v>
      </c>
      <c r="T9" s="6" t="s">
        <v>72</v>
      </c>
      <c r="U9" s="5">
        <v>50000</v>
      </c>
      <c r="V9" s="27">
        <f t="shared" ref="V9:V15" si="5">SUM(U9/E9)</f>
        <v>1.4150275930380642</v>
      </c>
      <c r="W9" s="5" t="s">
        <v>16</v>
      </c>
      <c r="X9" s="5">
        <v>50000</v>
      </c>
      <c r="Y9" s="27">
        <f t="shared" si="0"/>
        <v>1.3833171946327292</v>
      </c>
      <c r="Z9" s="4" t="s">
        <v>16</v>
      </c>
      <c r="AA9" s="11" t="s">
        <v>16</v>
      </c>
      <c r="AB9" s="11">
        <v>300</v>
      </c>
      <c r="AC9" s="11">
        <v>1.19</v>
      </c>
      <c r="AD9" s="5">
        <v>450</v>
      </c>
      <c r="AE9" s="17">
        <f t="shared" si="1"/>
        <v>1.7330355079719633</v>
      </c>
      <c r="AF9" s="2" t="s">
        <v>16</v>
      </c>
      <c r="AG9" s="5">
        <v>450</v>
      </c>
      <c r="AH9" s="17">
        <f t="shared" ref="AH9:AH19" si="6">SUM(100/J9*AG9)</f>
        <v>1.7037065081588612</v>
      </c>
      <c r="AI9" t="s">
        <v>16</v>
      </c>
      <c r="AJ9">
        <v>90</v>
      </c>
      <c r="AK9">
        <v>90</v>
      </c>
      <c r="AL9" s="2" t="s">
        <v>16</v>
      </c>
      <c r="AM9" s="3">
        <v>90</v>
      </c>
      <c r="AN9">
        <v>1</v>
      </c>
      <c r="AO9">
        <v>4</v>
      </c>
      <c r="AP9" s="1">
        <v>4</v>
      </c>
      <c r="AQ9" s="5">
        <v>3</v>
      </c>
      <c r="AR9">
        <v>1</v>
      </c>
      <c r="AS9">
        <v>6</v>
      </c>
      <c r="AT9" s="1">
        <v>6</v>
      </c>
      <c r="AU9" s="5">
        <v>6</v>
      </c>
      <c r="AV9">
        <v>1</v>
      </c>
      <c r="AW9">
        <v>5</v>
      </c>
      <c r="AX9">
        <v>5</v>
      </c>
      <c r="AY9" s="18">
        <v>5</v>
      </c>
      <c r="AZ9">
        <v>1</v>
      </c>
      <c r="BA9">
        <v>3</v>
      </c>
      <c r="BB9">
        <v>3</v>
      </c>
      <c r="BC9" s="3">
        <v>3</v>
      </c>
      <c r="BD9" s="31">
        <v>1</v>
      </c>
      <c r="BE9" s="17">
        <v>4.5</v>
      </c>
      <c r="BF9" s="17">
        <f t="shared" ref="BF9:BF27" si="7">SUM((AP9+AT9+AX9+BB9)/4)</f>
        <v>4.5</v>
      </c>
      <c r="BG9">
        <f t="shared" ref="BG9:BG28" si="8">SUM((AQ9+AU9+AY9+BC9)/4)</f>
        <v>4.25</v>
      </c>
      <c r="BH9" t="s">
        <v>130</v>
      </c>
    </row>
    <row r="10" spans="1:60" s="42" customFormat="1" x14ac:dyDescent="0.2">
      <c r="A10" s="42">
        <v>6</v>
      </c>
      <c r="B10" s="42" t="s">
        <v>21</v>
      </c>
      <c r="C10" s="43">
        <v>245458</v>
      </c>
      <c r="D10" s="9">
        <v>301400</v>
      </c>
      <c r="E10" s="9">
        <v>335720</v>
      </c>
      <c r="F10">
        <v>354375</v>
      </c>
      <c r="G10" s="43">
        <v>135130</v>
      </c>
      <c r="H10" s="9">
        <v>191293</v>
      </c>
      <c r="I10" s="9">
        <v>209535</v>
      </c>
      <c r="J10" s="3">
        <v>218853</v>
      </c>
      <c r="K10" s="9">
        <v>200000</v>
      </c>
      <c r="L10" s="9">
        <v>0.81</v>
      </c>
      <c r="M10" s="9">
        <v>200000</v>
      </c>
      <c r="N10" s="9">
        <v>0.66</v>
      </c>
      <c r="O10" s="9">
        <v>1000000</v>
      </c>
      <c r="P10" s="45">
        <f t="shared" si="3"/>
        <v>2.9786727034433458</v>
      </c>
      <c r="Q10" s="9" t="s">
        <v>16</v>
      </c>
      <c r="R10" s="9">
        <v>1000000</v>
      </c>
      <c r="S10" s="17">
        <f t="shared" si="4"/>
        <v>4.5692770946708521</v>
      </c>
      <c r="T10" s="43" t="s">
        <v>72</v>
      </c>
      <c r="U10" s="9">
        <v>250000</v>
      </c>
      <c r="V10" s="45">
        <f t="shared" si="5"/>
        <v>0.74466817586083645</v>
      </c>
      <c r="W10" s="9" t="s">
        <v>16</v>
      </c>
      <c r="X10" s="9">
        <v>250000</v>
      </c>
      <c r="Y10" s="27">
        <f t="shared" si="0"/>
        <v>0.70546737213403876</v>
      </c>
      <c r="Z10" s="43">
        <v>5000</v>
      </c>
      <c r="AA10" s="46">
        <v>3.7</v>
      </c>
      <c r="AB10" s="46">
        <v>7000</v>
      </c>
      <c r="AC10" s="46">
        <v>3.66</v>
      </c>
      <c r="AD10" s="46">
        <v>7000</v>
      </c>
      <c r="AE10" s="45">
        <f t="shared" si="1"/>
        <v>3.3407306655212734</v>
      </c>
      <c r="AF10" s="9" t="s">
        <v>16</v>
      </c>
      <c r="AG10" s="46">
        <v>7000</v>
      </c>
      <c r="AH10" s="17">
        <f t="shared" si="6"/>
        <v>3.1984939662695964</v>
      </c>
      <c r="AI10" s="42">
        <v>30</v>
      </c>
      <c r="AJ10" s="42">
        <v>30</v>
      </c>
      <c r="AK10" s="42">
        <v>45</v>
      </c>
      <c r="AL10" s="9" t="s">
        <v>16</v>
      </c>
      <c r="AM10" s="44">
        <v>45</v>
      </c>
      <c r="AN10" s="42">
        <v>6</v>
      </c>
      <c r="AO10" s="42">
        <v>6</v>
      </c>
      <c r="AP10" s="42">
        <v>6</v>
      </c>
      <c r="AQ10" s="42">
        <v>6</v>
      </c>
      <c r="AR10" s="42">
        <v>2</v>
      </c>
      <c r="AS10" s="42">
        <v>1</v>
      </c>
      <c r="AT10" s="42">
        <v>1</v>
      </c>
      <c r="AU10" s="5">
        <v>1</v>
      </c>
      <c r="AV10" s="42">
        <v>1</v>
      </c>
      <c r="AW10" s="42">
        <v>3</v>
      </c>
      <c r="AX10" s="42">
        <v>3</v>
      </c>
      <c r="AY10" s="18">
        <v>3</v>
      </c>
      <c r="AZ10" s="42">
        <v>1</v>
      </c>
      <c r="BA10" s="42">
        <v>1</v>
      </c>
      <c r="BB10" s="42">
        <v>2</v>
      </c>
      <c r="BC10" s="3">
        <v>2</v>
      </c>
      <c r="BD10" s="47">
        <v>2.5</v>
      </c>
      <c r="BE10" s="45">
        <v>2.75</v>
      </c>
      <c r="BF10" s="45">
        <f t="shared" si="7"/>
        <v>3</v>
      </c>
      <c r="BG10">
        <f t="shared" si="8"/>
        <v>3</v>
      </c>
    </row>
    <row r="11" spans="1:60" x14ac:dyDescent="0.2">
      <c r="A11">
        <v>7</v>
      </c>
      <c r="B11" t="s">
        <v>22</v>
      </c>
      <c r="C11" s="4">
        <v>182835</v>
      </c>
      <c r="D11" s="2">
        <v>224300</v>
      </c>
      <c r="E11" s="2">
        <v>244805</v>
      </c>
      <c r="F11" s="98">
        <v>270709</v>
      </c>
      <c r="G11" s="4">
        <v>45441</v>
      </c>
      <c r="H11" s="2">
        <v>136503</v>
      </c>
      <c r="I11" s="5">
        <v>157562</v>
      </c>
      <c r="J11" s="3">
        <v>168507</v>
      </c>
      <c r="K11" s="2">
        <v>400000</v>
      </c>
      <c r="L11" s="2">
        <v>2.19</v>
      </c>
      <c r="M11" s="2">
        <v>1000000</v>
      </c>
      <c r="N11" s="2">
        <v>4.46</v>
      </c>
      <c r="O11" s="5">
        <v>1000000</v>
      </c>
      <c r="P11" s="17">
        <f t="shared" si="3"/>
        <v>4.0848838871755069</v>
      </c>
      <c r="Q11" s="5" t="s">
        <v>16</v>
      </c>
      <c r="R11" s="5">
        <v>1000000</v>
      </c>
      <c r="S11" s="17">
        <f t="shared" si="4"/>
        <v>5.9344715649794963</v>
      </c>
      <c r="T11" s="6" t="s">
        <v>72</v>
      </c>
      <c r="U11" s="5">
        <v>200000</v>
      </c>
      <c r="V11" s="27">
        <f t="shared" si="5"/>
        <v>0.81697677743510144</v>
      </c>
      <c r="W11" s="5" t="s">
        <v>16</v>
      </c>
      <c r="X11" s="5">
        <v>200000</v>
      </c>
      <c r="Y11" s="27">
        <f t="shared" si="0"/>
        <v>0.73880070481587234</v>
      </c>
      <c r="Z11" s="4">
        <v>2000</v>
      </c>
      <c r="AA11" s="11">
        <v>4.4000000000000004</v>
      </c>
      <c r="AB11" s="11">
        <v>2000</v>
      </c>
      <c r="AC11" s="11">
        <v>1.47</v>
      </c>
      <c r="AD11" s="18">
        <v>2000</v>
      </c>
      <c r="AE11" s="17">
        <f t="shared" si="1"/>
        <v>1.2693415925159621</v>
      </c>
      <c r="AF11" s="2" t="s">
        <v>16</v>
      </c>
      <c r="AG11" s="18">
        <v>2000</v>
      </c>
      <c r="AH11" s="17">
        <f t="shared" si="6"/>
        <v>1.1868943129958993</v>
      </c>
      <c r="AI11">
        <v>42</v>
      </c>
      <c r="AJ11">
        <v>90</v>
      </c>
      <c r="AK11">
        <v>90</v>
      </c>
      <c r="AL11" s="2" t="s">
        <v>16</v>
      </c>
      <c r="AM11">
        <v>90</v>
      </c>
      <c r="AN11">
        <v>6</v>
      </c>
      <c r="AO11">
        <v>6</v>
      </c>
      <c r="AP11" s="1">
        <v>6</v>
      </c>
      <c r="AQ11" s="1">
        <v>5</v>
      </c>
      <c r="AR11">
        <v>5</v>
      </c>
      <c r="AS11">
        <v>5</v>
      </c>
      <c r="AT11" s="1">
        <v>5</v>
      </c>
      <c r="AU11" s="5">
        <v>5</v>
      </c>
      <c r="AV11">
        <v>2</v>
      </c>
      <c r="AW11">
        <v>5</v>
      </c>
      <c r="AX11">
        <v>5</v>
      </c>
      <c r="AY11" s="2">
        <v>5</v>
      </c>
      <c r="AZ11">
        <v>2</v>
      </c>
      <c r="BA11">
        <v>3</v>
      </c>
      <c r="BB11">
        <v>3</v>
      </c>
      <c r="BC11" s="3">
        <v>3</v>
      </c>
      <c r="BD11" s="31">
        <v>3.75</v>
      </c>
      <c r="BE11" s="17">
        <v>4.75</v>
      </c>
      <c r="BF11" s="17">
        <f t="shared" si="7"/>
        <v>4.75</v>
      </c>
      <c r="BG11">
        <f t="shared" si="8"/>
        <v>4.5</v>
      </c>
      <c r="BH11" t="s">
        <v>130</v>
      </c>
    </row>
    <row r="12" spans="1:60" x14ac:dyDescent="0.2">
      <c r="A12">
        <v>8</v>
      </c>
      <c r="B12" t="s">
        <v>23</v>
      </c>
      <c r="C12" s="4">
        <v>92072</v>
      </c>
      <c r="D12" s="2">
        <v>122600</v>
      </c>
      <c r="E12" s="2">
        <v>144686</v>
      </c>
      <c r="F12" s="98">
        <v>155863</v>
      </c>
      <c r="G12" s="4">
        <v>25673</v>
      </c>
      <c r="H12" s="2">
        <v>79893</v>
      </c>
      <c r="I12" s="5">
        <v>96746</v>
      </c>
      <c r="J12" s="3">
        <v>102690</v>
      </c>
      <c r="K12" s="2" t="s">
        <v>16</v>
      </c>
      <c r="L12" s="2" t="s">
        <v>16</v>
      </c>
      <c r="M12" s="2">
        <v>2000000</v>
      </c>
      <c r="N12" s="2">
        <v>16.309999999999999</v>
      </c>
      <c r="O12" s="5">
        <v>5000000</v>
      </c>
      <c r="P12" s="17">
        <f t="shared" si="3"/>
        <v>34.557593685636483</v>
      </c>
      <c r="Q12" s="5" t="s">
        <v>16</v>
      </c>
      <c r="R12" s="5">
        <v>5000000</v>
      </c>
      <c r="S12" s="17">
        <f t="shared" si="4"/>
        <v>48.690232739312492</v>
      </c>
      <c r="T12" s="6" t="s">
        <v>72</v>
      </c>
      <c r="U12" s="5">
        <v>500000</v>
      </c>
      <c r="V12" s="27">
        <f t="shared" si="5"/>
        <v>3.4557593685636481</v>
      </c>
      <c r="W12" s="5" t="s">
        <v>16</v>
      </c>
      <c r="X12" s="5">
        <v>500000</v>
      </c>
      <c r="Y12" s="27">
        <f t="shared" si="0"/>
        <v>3.2079454392639688</v>
      </c>
      <c r="Z12" s="4" t="s">
        <v>16</v>
      </c>
      <c r="AA12" s="11" t="s">
        <v>16</v>
      </c>
      <c r="AB12" s="11">
        <v>2000</v>
      </c>
      <c r="AC12" s="11">
        <v>2.5</v>
      </c>
      <c r="AD12" s="18">
        <v>1000</v>
      </c>
      <c r="AE12" s="17">
        <f t="shared" si="1"/>
        <v>1.0336344655076179</v>
      </c>
      <c r="AF12" s="2" t="s">
        <v>16</v>
      </c>
      <c r="AG12" s="18">
        <v>1000</v>
      </c>
      <c r="AH12" s="17">
        <f t="shared" si="6"/>
        <v>0.97380465478624989</v>
      </c>
      <c r="AI12" t="s">
        <v>16</v>
      </c>
      <c r="AJ12">
        <v>30</v>
      </c>
      <c r="AK12">
        <v>60</v>
      </c>
      <c r="AL12" s="2" t="s">
        <v>16</v>
      </c>
      <c r="AM12">
        <v>60</v>
      </c>
      <c r="AN12">
        <v>1</v>
      </c>
      <c r="AO12">
        <v>3</v>
      </c>
      <c r="AP12" s="1">
        <v>1</v>
      </c>
      <c r="AQ12" s="1">
        <v>1</v>
      </c>
      <c r="AR12">
        <v>1</v>
      </c>
      <c r="AS12">
        <v>5</v>
      </c>
      <c r="AT12" s="1">
        <v>6</v>
      </c>
      <c r="AU12" s="5">
        <v>6</v>
      </c>
      <c r="AV12">
        <v>1</v>
      </c>
      <c r="AW12">
        <v>4</v>
      </c>
      <c r="AX12">
        <v>5</v>
      </c>
      <c r="AY12" s="18">
        <v>6</v>
      </c>
      <c r="AZ12">
        <v>1</v>
      </c>
      <c r="BA12">
        <v>1</v>
      </c>
      <c r="BB12">
        <v>2</v>
      </c>
      <c r="BC12" s="3">
        <v>2</v>
      </c>
      <c r="BD12" s="31">
        <v>1</v>
      </c>
      <c r="BE12" s="17">
        <v>3.25</v>
      </c>
      <c r="BF12" s="17">
        <f t="shared" si="7"/>
        <v>3.5</v>
      </c>
      <c r="BG12">
        <f t="shared" si="8"/>
        <v>3.75</v>
      </c>
      <c r="BH12" t="s">
        <v>130</v>
      </c>
    </row>
    <row r="13" spans="1:60" x14ac:dyDescent="0.2">
      <c r="A13">
        <v>9</v>
      </c>
      <c r="B13" t="s">
        <v>24</v>
      </c>
      <c r="C13" s="4">
        <v>224133</v>
      </c>
      <c r="D13" s="2">
        <v>238600</v>
      </c>
      <c r="E13" s="2">
        <v>252748</v>
      </c>
      <c r="F13">
        <v>269441</v>
      </c>
      <c r="G13" s="4">
        <v>59917</v>
      </c>
      <c r="H13" s="2">
        <v>162894</v>
      </c>
      <c r="I13" s="5">
        <v>170568</v>
      </c>
      <c r="J13" s="3">
        <v>177793</v>
      </c>
      <c r="K13" s="2" t="s">
        <v>16</v>
      </c>
      <c r="L13" s="2" t="s">
        <v>16</v>
      </c>
      <c r="M13" s="2">
        <v>1000000</v>
      </c>
      <c r="N13" s="2">
        <v>4.1900000000000004</v>
      </c>
      <c r="O13" s="5">
        <v>1000000</v>
      </c>
      <c r="P13" s="27">
        <f t="shared" si="3"/>
        <v>3.9565100416224857</v>
      </c>
      <c r="Q13" s="5" t="s">
        <v>16</v>
      </c>
      <c r="R13" s="5">
        <v>1000000</v>
      </c>
      <c r="S13" s="17">
        <f t="shared" si="4"/>
        <v>5.6245184006119473</v>
      </c>
      <c r="T13" s="6" t="s">
        <v>72</v>
      </c>
      <c r="U13" s="5">
        <v>100000</v>
      </c>
      <c r="V13" s="27">
        <f t="shared" si="5"/>
        <v>0.39565100416224858</v>
      </c>
      <c r="W13" s="5" t="s">
        <v>16</v>
      </c>
      <c r="X13" s="5">
        <v>100000</v>
      </c>
      <c r="Y13" s="27">
        <f t="shared" si="0"/>
        <v>0.37113876507287308</v>
      </c>
      <c r="Z13" s="4" t="s">
        <v>16</v>
      </c>
      <c r="AA13" s="11" t="s">
        <v>16</v>
      </c>
      <c r="AB13" s="11">
        <v>1500</v>
      </c>
      <c r="AC13" s="11">
        <v>0.92</v>
      </c>
      <c r="AD13" s="18">
        <v>1500</v>
      </c>
      <c r="AE13" s="17">
        <f t="shared" si="1"/>
        <v>0.87941466160123827</v>
      </c>
      <c r="AF13" s="2" t="s">
        <v>16</v>
      </c>
      <c r="AG13" s="18">
        <v>1500</v>
      </c>
      <c r="AH13" s="17">
        <f t="shared" si="6"/>
        <v>0.84367776009179218</v>
      </c>
      <c r="AI13" t="s">
        <v>16</v>
      </c>
      <c r="AJ13">
        <v>90</v>
      </c>
      <c r="AK13">
        <v>90</v>
      </c>
      <c r="AL13" s="5" t="s">
        <v>16</v>
      </c>
      <c r="AM13" s="7">
        <v>90</v>
      </c>
      <c r="AN13">
        <v>1</v>
      </c>
      <c r="AO13">
        <v>6</v>
      </c>
      <c r="AP13" s="1">
        <v>6</v>
      </c>
      <c r="AQ13" s="5">
        <v>5</v>
      </c>
      <c r="AR13">
        <v>1</v>
      </c>
      <c r="AS13">
        <v>5</v>
      </c>
      <c r="AT13" s="1">
        <v>5</v>
      </c>
      <c r="AU13" s="5">
        <v>5</v>
      </c>
      <c r="AV13">
        <v>1</v>
      </c>
      <c r="AW13">
        <v>6</v>
      </c>
      <c r="AX13">
        <v>6</v>
      </c>
      <c r="AY13" s="18">
        <v>6</v>
      </c>
      <c r="AZ13">
        <v>1</v>
      </c>
      <c r="BA13">
        <v>3</v>
      </c>
      <c r="BB13">
        <v>3</v>
      </c>
      <c r="BC13" s="3">
        <v>3</v>
      </c>
      <c r="BD13" s="31">
        <v>1</v>
      </c>
      <c r="BE13" s="17">
        <v>5</v>
      </c>
      <c r="BF13" s="17">
        <f t="shared" si="7"/>
        <v>5</v>
      </c>
      <c r="BG13">
        <f t="shared" si="8"/>
        <v>4.75</v>
      </c>
      <c r="BH13" t="s">
        <v>130</v>
      </c>
    </row>
    <row r="14" spans="1:60" x14ac:dyDescent="0.2">
      <c r="A14">
        <v>10</v>
      </c>
      <c r="B14" t="s">
        <v>25</v>
      </c>
      <c r="C14" s="4">
        <v>72854</v>
      </c>
      <c r="D14" s="2">
        <v>73600</v>
      </c>
      <c r="E14" s="2">
        <v>75657</v>
      </c>
      <c r="F14">
        <v>80769</v>
      </c>
      <c r="G14" s="4">
        <v>18721</v>
      </c>
      <c r="H14" s="2">
        <v>47789</v>
      </c>
      <c r="I14" s="5">
        <v>49017</v>
      </c>
      <c r="J14" s="3">
        <v>51196</v>
      </c>
      <c r="K14" s="2" t="s">
        <v>16</v>
      </c>
      <c r="L14" s="2" t="s">
        <v>16</v>
      </c>
      <c r="M14" s="2">
        <v>300000</v>
      </c>
      <c r="N14" s="2">
        <v>4.08</v>
      </c>
      <c r="O14" s="5">
        <v>1000000</v>
      </c>
      <c r="P14" s="27">
        <f t="shared" si="3"/>
        <v>13.217547616215288</v>
      </c>
      <c r="Q14" s="5" t="s">
        <v>16</v>
      </c>
      <c r="R14" s="5">
        <v>1000000</v>
      </c>
      <c r="S14" s="17">
        <f t="shared" si="4"/>
        <v>19.532775998124855</v>
      </c>
      <c r="T14" s="6" t="s">
        <v>72</v>
      </c>
      <c r="U14" s="5">
        <v>100000</v>
      </c>
      <c r="V14" s="27">
        <f t="shared" si="5"/>
        <v>1.3217547616215288</v>
      </c>
      <c r="W14" s="5" t="s">
        <v>16</v>
      </c>
      <c r="X14" s="5">
        <v>100000</v>
      </c>
      <c r="Y14" s="27">
        <f t="shared" si="0"/>
        <v>1.238098775520311</v>
      </c>
      <c r="Z14" s="4" t="s">
        <v>16</v>
      </c>
      <c r="AA14" s="11" t="s">
        <v>16</v>
      </c>
      <c r="AB14" s="11">
        <v>600</v>
      </c>
      <c r="AC14" s="11">
        <v>1.26</v>
      </c>
      <c r="AD14" s="18">
        <v>1000</v>
      </c>
      <c r="AE14" s="17">
        <f t="shared" si="1"/>
        <v>2.040108533773997</v>
      </c>
      <c r="AF14" s="2" t="s">
        <v>16</v>
      </c>
      <c r="AG14" s="18">
        <v>1000</v>
      </c>
      <c r="AH14" s="17">
        <f t="shared" si="6"/>
        <v>1.9532775998124854</v>
      </c>
      <c r="AI14" t="s">
        <v>16</v>
      </c>
      <c r="AJ14">
        <v>60</v>
      </c>
      <c r="AK14">
        <v>90</v>
      </c>
      <c r="AL14" s="2" t="s">
        <v>16</v>
      </c>
      <c r="AM14" s="3">
        <v>90</v>
      </c>
      <c r="AN14">
        <v>1</v>
      </c>
      <c r="AO14">
        <v>6</v>
      </c>
      <c r="AP14" s="1">
        <v>4</v>
      </c>
      <c r="AQ14" s="5">
        <v>3</v>
      </c>
      <c r="AR14">
        <v>1</v>
      </c>
      <c r="AS14">
        <v>6</v>
      </c>
      <c r="AT14" s="1">
        <v>6</v>
      </c>
      <c r="AU14" s="5">
        <v>6</v>
      </c>
      <c r="AV14">
        <v>1</v>
      </c>
      <c r="AW14">
        <v>5</v>
      </c>
      <c r="AX14">
        <v>4</v>
      </c>
      <c r="AY14" s="18">
        <v>5</v>
      </c>
      <c r="AZ14">
        <v>1</v>
      </c>
      <c r="BA14">
        <v>2</v>
      </c>
      <c r="BB14">
        <v>3</v>
      </c>
      <c r="BC14" s="3">
        <v>3</v>
      </c>
      <c r="BD14" s="31">
        <v>1</v>
      </c>
      <c r="BE14" s="17">
        <v>4.75</v>
      </c>
      <c r="BF14" s="17">
        <f t="shared" si="7"/>
        <v>4.25</v>
      </c>
      <c r="BG14">
        <f t="shared" si="8"/>
        <v>4.25</v>
      </c>
    </row>
    <row r="15" spans="1:60" x14ac:dyDescent="0.2">
      <c r="A15">
        <v>11</v>
      </c>
      <c r="B15" t="s">
        <v>52</v>
      </c>
      <c r="C15" s="4">
        <v>384475</v>
      </c>
      <c r="D15" s="2">
        <v>443400</v>
      </c>
      <c r="E15" s="2">
        <v>474676</v>
      </c>
      <c r="F15" s="98">
        <v>502552</v>
      </c>
      <c r="G15" s="4">
        <v>96340</v>
      </c>
      <c r="H15" s="2">
        <v>277327</v>
      </c>
      <c r="I15" s="5">
        <v>306065</v>
      </c>
      <c r="J15" s="3">
        <v>318446</v>
      </c>
      <c r="K15" s="2">
        <v>1000000</v>
      </c>
      <c r="L15" s="2">
        <v>2.6</v>
      </c>
      <c r="M15" s="2">
        <v>3000000</v>
      </c>
      <c r="N15" s="2">
        <v>6.77</v>
      </c>
      <c r="O15" s="2">
        <v>3000000</v>
      </c>
      <c r="P15" s="27">
        <f t="shared" si="3"/>
        <v>6.3201004474631119</v>
      </c>
      <c r="Q15" s="5" t="s">
        <v>16</v>
      </c>
      <c r="R15" s="2">
        <v>3000000</v>
      </c>
      <c r="S15" s="17">
        <f t="shared" si="4"/>
        <v>9.4207495148313996</v>
      </c>
      <c r="T15" s="6" t="s">
        <v>72</v>
      </c>
      <c r="U15" s="5">
        <v>300000</v>
      </c>
      <c r="V15" s="27">
        <f t="shared" si="5"/>
        <v>0.63201004474631117</v>
      </c>
      <c r="W15" s="5" t="s">
        <v>16</v>
      </c>
      <c r="X15" s="5">
        <v>300000</v>
      </c>
      <c r="Y15" s="27">
        <f t="shared" si="0"/>
        <v>0.59695315111670033</v>
      </c>
      <c r="Z15" s="4">
        <v>4000</v>
      </c>
      <c r="AA15" s="11">
        <v>4.1500000000000004</v>
      </c>
      <c r="AB15" s="11">
        <v>4000</v>
      </c>
      <c r="AC15" s="11">
        <v>1.44</v>
      </c>
      <c r="AD15" s="2">
        <v>4000</v>
      </c>
      <c r="AE15" s="17">
        <f t="shared" si="1"/>
        <v>1.3069119304722854</v>
      </c>
      <c r="AF15" s="2" t="s">
        <v>16</v>
      </c>
      <c r="AG15" s="2">
        <v>4000</v>
      </c>
      <c r="AH15" s="17">
        <f t="shared" si="6"/>
        <v>1.2560999353108533</v>
      </c>
      <c r="AI15">
        <v>30</v>
      </c>
      <c r="AJ15">
        <v>30</v>
      </c>
      <c r="AK15">
        <v>40</v>
      </c>
      <c r="AL15" s="2" t="s">
        <v>16</v>
      </c>
      <c r="AM15">
        <v>40</v>
      </c>
      <c r="AN15">
        <v>6</v>
      </c>
      <c r="AO15">
        <v>5</v>
      </c>
      <c r="AP15" s="1">
        <v>5</v>
      </c>
      <c r="AQ15" s="1">
        <v>5</v>
      </c>
      <c r="AR15">
        <v>3</v>
      </c>
      <c r="AS15">
        <v>3</v>
      </c>
      <c r="AT15" s="1">
        <v>3</v>
      </c>
      <c r="AU15" s="5">
        <v>3</v>
      </c>
      <c r="AV15">
        <v>2</v>
      </c>
      <c r="AW15">
        <v>5</v>
      </c>
      <c r="AX15">
        <v>5</v>
      </c>
      <c r="AY15" s="18">
        <v>5</v>
      </c>
      <c r="AZ15">
        <v>1</v>
      </c>
      <c r="BA15">
        <v>1</v>
      </c>
      <c r="BB15">
        <v>2</v>
      </c>
      <c r="BC15" s="3">
        <v>2</v>
      </c>
      <c r="BD15" s="31">
        <v>3</v>
      </c>
      <c r="BE15" s="17">
        <v>3.5</v>
      </c>
      <c r="BF15" s="17">
        <f>SUM((AP15+AT15+AX15+BB15)/4)</f>
        <v>3.75</v>
      </c>
      <c r="BG15" s="17">
        <f>SUM((AQ15+AU15+AY15+BC15)/4)</f>
        <v>3.75</v>
      </c>
    </row>
    <row r="16" spans="1:60" s="24" customFormat="1" x14ac:dyDescent="0.2">
      <c r="A16" s="24">
        <v>12</v>
      </c>
      <c r="B16" s="24" t="s">
        <v>27</v>
      </c>
      <c r="C16" s="38">
        <v>169173</v>
      </c>
      <c r="D16" s="21">
        <v>166100</v>
      </c>
      <c r="E16" s="21">
        <v>171647</v>
      </c>
      <c r="F16" s="21">
        <v>178567</v>
      </c>
      <c r="G16" s="38">
        <v>95001</v>
      </c>
      <c r="H16" s="21">
        <v>102476</v>
      </c>
      <c r="I16" s="21">
        <v>122320</v>
      </c>
      <c r="J16" s="21">
        <v>111504</v>
      </c>
      <c r="K16" s="21" t="s">
        <v>16</v>
      </c>
      <c r="L16" s="21" t="s">
        <v>16</v>
      </c>
      <c r="M16" s="21">
        <v>3877752</v>
      </c>
      <c r="N16" s="21">
        <v>23.35</v>
      </c>
      <c r="O16" s="21"/>
      <c r="P16" s="26"/>
      <c r="Q16" s="21" t="s">
        <v>16</v>
      </c>
      <c r="R16" s="21" t="s">
        <v>160</v>
      </c>
      <c r="S16" s="17" t="e">
        <f t="shared" si="4"/>
        <v>#VALUE!</v>
      </c>
      <c r="T16" s="38" t="s">
        <v>16</v>
      </c>
      <c r="U16" s="21"/>
      <c r="V16" s="26"/>
      <c r="W16" s="21" t="s">
        <v>16</v>
      </c>
      <c r="X16" s="21" t="s">
        <v>139</v>
      </c>
      <c r="Y16" s="27" t="e">
        <f t="shared" si="0"/>
        <v>#VALUE!</v>
      </c>
      <c r="Z16" s="38" t="s">
        <v>16</v>
      </c>
      <c r="AA16" s="39" t="s">
        <v>16</v>
      </c>
      <c r="AB16" s="39">
        <v>6000</v>
      </c>
      <c r="AC16" s="39">
        <v>5.86</v>
      </c>
      <c r="AD16" s="21">
        <v>4500</v>
      </c>
      <c r="AE16" s="26">
        <f t="shared" si="1"/>
        <v>3.6788750817527793</v>
      </c>
      <c r="AF16" s="21" t="s">
        <v>16</v>
      </c>
      <c r="AG16" s="21">
        <v>4500</v>
      </c>
      <c r="AH16" s="17">
        <f t="shared" si="6"/>
        <v>4.0357296599225139</v>
      </c>
      <c r="AI16" s="24" t="s">
        <v>16</v>
      </c>
      <c r="AJ16" s="24">
        <v>40</v>
      </c>
      <c r="AK16" s="24">
        <v>90</v>
      </c>
      <c r="AL16" s="21" t="s">
        <v>16</v>
      </c>
      <c r="AM16" s="25">
        <v>90</v>
      </c>
      <c r="AN16" s="24">
        <v>1</v>
      </c>
      <c r="AO16" s="24">
        <v>2</v>
      </c>
      <c r="AQ16" s="5">
        <v>6</v>
      </c>
      <c r="AR16" s="24">
        <v>1</v>
      </c>
      <c r="AS16" s="24">
        <v>2</v>
      </c>
      <c r="AT16" s="24">
        <v>3</v>
      </c>
      <c r="AU16" s="5">
        <v>3</v>
      </c>
      <c r="AV16" s="24">
        <v>1</v>
      </c>
      <c r="AW16" s="24">
        <v>1</v>
      </c>
      <c r="AX16" s="24">
        <v>3</v>
      </c>
      <c r="AY16" s="18">
        <v>2</v>
      </c>
      <c r="AZ16" s="24">
        <v>1</v>
      </c>
      <c r="BA16" s="24">
        <v>2</v>
      </c>
      <c r="BB16" s="24">
        <v>3</v>
      </c>
      <c r="BC16" s="3">
        <v>3</v>
      </c>
      <c r="BD16" s="41">
        <v>1</v>
      </c>
      <c r="BE16" s="26">
        <v>1.75</v>
      </c>
      <c r="BF16" s="119">
        <f t="shared" si="7"/>
        <v>2.25</v>
      </c>
      <c r="BG16" s="122">
        <f t="shared" si="8"/>
        <v>3.5</v>
      </c>
      <c r="BH16" s="24" t="s">
        <v>130</v>
      </c>
    </row>
    <row r="17" spans="1:60" s="24" customFormat="1" x14ac:dyDescent="0.2">
      <c r="A17" s="24">
        <v>13</v>
      </c>
      <c r="B17" s="24" t="s">
        <v>150</v>
      </c>
      <c r="C17" s="38">
        <v>289641</v>
      </c>
      <c r="D17" s="21">
        <v>340900</v>
      </c>
      <c r="E17" s="21">
        <v>372964</v>
      </c>
      <c r="F17" s="21">
        <v>403397</v>
      </c>
      <c r="G17" s="38">
        <v>76777</v>
      </c>
      <c r="H17" s="21">
        <v>226280</v>
      </c>
      <c r="I17" s="21">
        <v>254770</v>
      </c>
      <c r="J17" s="21">
        <v>272213</v>
      </c>
      <c r="K17" s="21">
        <v>1000000</v>
      </c>
      <c r="L17" s="21">
        <v>3.45</v>
      </c>
      <c r="M17" s="21">
        <v>3000000</v>
      </c>
      <c r="N17" s="21">
        <v>8.8000000000000007</v>
      </c>
      <c r="O17" s="21">
        <v>3000000</v>
      </c>
      <c r="P17" s="26">
        <f>SUM(O17/E17)</f>
        <v>8.0436717752919851</v>
      </c>
      <c r="Q17" s="21" t="s">
        <v>16</v>
      </c>
      <c r="R17" s="21">
        <v>3000000</v>
      </c>
      <c r="S17" s="17">
        <f t="shared" si="4"/>
        <v>11.020781520353546</v>
      </c>
      <c r="T17" s="38" t="s">
        <v>72</v>
      </c>
      <c r="U17" s="21"/>
      <c r="V17" s="26"/>
      <c r="W17" s="21" t="s">
        <v>16</v>
      </c>
      <c r="X17" s="21" t="s">
        <v>140</v>
      </c>
      <c r="Y17" s="27" t="e">
        <f t="shared" si="0"/>
        <v>#VALUE!</v>
      </c>
      <c r="Z17" s="38">
        <v>3000</v>
      </c>
      <c r="AA17" s="39">
        <v>3.91</v>
      </c>
      <c r="AB17" s="39">
        <v>3000</v>
      </c>
      <c r="AC17" s="39">
        <v>1.33</v>
      </c>
      <c r="AD17" s="39">
        <v>3000</v>
      </c>
      <c r="AE17" s="26">
        <f t="shared" si="1"/>
        <v>1.1775326765317737</v>
      </c>
      <c r="AF17" s="21" t="s">
        <v>16</v>
      </c>
      <c r="AG17" s="39">
        <v>3000</v>
      </c>
      <c r="AH17" s="17">
        <f t="shared" si="6"/>
        <v>1.1020781520353546</v>
      </c>
      <c r="AI17" s="24">
        <v>60</v>
      </c>
      <c r="AJ17" s="24">
        <v>60</v>
      </c>
      <c r="AK17" s="24">
        <v>60</v>
      </c>
      <c r="AL17" s="21" t="s">
        <v>16</v>
      </c>
      <c r="AM17" s="24">
        <v>60</v>
      </c>
      <c r="AN17" s="24">
        <v>6</v>
      </c>
      <c r="AO17" s="24">
        <v>5</v>
      </c>
      <c r="AP17" s="24">
        <v>5</v>
      </c>
      <c r="AQ17" s="24">
        <v>4</v>
      </c>
      <c r="AR17" s="24">
        <v>4</v>
      </c>
      <c r="AS17" s="24">
        <v>4</v>
      </c>
      <c r="AT17" s="24">
        <v>4</v>
      </c>
      <c r="AU17" s="5">
        <v>4</v>
      </c>
      <c r="AV17" s="24">
        <v>3</v>
      </c>
      <c r="AW17" s="24">
        <v>5</v>
      </c>
      <c r="AX17" s="24">
        <v>5</v>
      </c>
      <c r="AY17" s="18">
        <v>5</v>
      </c>
      <c r="AZ17" s="24">
        <v>2</v>
      </c>
      <c r="BA17" s="24">
        <v>2</v>
      </c>
      <c r="BB17" s="24">
        <v>2</v>
      </c>
      <c r="BC17" s="3">
        <v>2</v>
      </c>
      <c r="BD17" s="41">
        <v>3.75</v>
      </c>
      <c r="BE17" s="26">
        <v>4</v>
      </c>
      <c r="BF17" s="26">
        <f t="shared" si="7"/>
        <v>4</v>
      </c>
      <c r="BG17" s="104">
        <f t="shared" si="8"/>
        <v>3.75</v>
      </c>
      <c r="BH17" s="24" t="s">
        <v>130</v>
      </c>
    </row>
    <row r="18" spans="1:60" s="24" customFormat="1" x14ac:dyDescent="0.2">
      <c r="A18" s="24">
        <v>14</v>
      </c>
      <c r="B18" s="24" t="s">
        <v>149</v>
      </c>
      <c r="C18" s="38" t="e">
        <v>#N/A</v>
      </c>
      <c r="D18" s="21">
        <v>67600</v>
      </c>
      <c r="E18" s="21">
        <v>70134</v>
      </c>
      <c r="F18" s="21">
        <v>73122</v>
      </c>
      <c r="G18" s="38" t="e">
        <v>#N/A</v>
      </c>
      <c r="H18" s="21">
        <v>51019</v>
      </c>
      <c r="I18" s="21">
        <v>52642</v>
      </c>
      <c r="J18" s="21">
        <v>52235</v>
      </c>
      <c r="K18" s="21" t="e">
        <v>#N/A</v>
      </c>
      <c r="L18" s="21" t="e">
        <v>#N/A</v>
      </c>
      <c r="M18" s="21">
        <v>3168670</v>
      </c>
      <c r="N18" s="21">
        <v>46.87</v>
      </c>
      <c r="O18" s="21"/>
      <c r="P18" s="26"/>
      <c r="Q18" s="21" t="s">
        <v>16</v>
      </c>
      <c r="R18" s="21">
        <v>4566361</v>
      </c>
      <c r="S18" s="17">
        <f t="shared" si="4"/>
        <v>87.419565425480997</v>
      </c>
      <c r="T18" s="38" t="s">
        <v>73</v>
      </c>
      <c r="U18" s="21"/>
      <c r="V18" s="26"/>
      <c r="W18" s="21" t="s">
        <v>16</v>
      </c>
      <c r="X18" s="21">
        <v>456636</v>
      </c>
      <c r="Y18" s="27">
        <f t="shared" si="0"/>
        <v>6.2448510708131613</v>
      </c>
      <c r="Z18" s="38" t="e">
        <v>#N/A</v>
      </c>
      <c r="AA18" s="39" t="e">
        <v>#N/A</v>
      </c>
      <c r="AB18" s="39">
        <v>2000</v>
      </c>
      <c r="AC18" s="39">
        <v>3.92</v>
      </c>
      <c r="AD18" s="39">
        <v>2000</v>
      </c>
      <c r="AE18" s="26">
        <f t="shared" si="1"/>
        <v>3.7992477489457088</v>
      </c>
      <c r="AF18" s="21" t="s">
        <v>16</v>
      </c>
      <c r="AG18" s="21">
        <v>2000</v>
      </c>
      <c r="AH18" s="17">
        <f t="shared" si="6"/>
        <v>3.828850387671102</v>
      </c>
      <c r="AI18" s="24" t="e">
        <v>#N/A</v>
      </c>
      <c r="AJ18" s="24">
        <v>60</v>
      </c>
      <c r="AK18" s="24">
        <v>60</v>
      </c>
      <c r="AL18" s="21" t="s">
        <v>16</v>
      </c>
      <c r="AM18" s="25">
        <v>60</v>
      </c>
      <c r="AN18" s="24" t="e">
        <v>#N/A</v>
      </c>
      <c r="AO18" s="24">
        <v>1</v>
      </c>
      <c r="AQ18" s="24">
        <v>1</v>
      </c>
      <c r="AR18" s="24" t="e">
        <v>#N/A</v>
      </c>
      <c r="AS18" s="24">
        <v>5</v>
      </c>
      <c r="AT18" s="24">
        <v>5</v>
      </c>
      <c r="AU18" s="5">
        <v>5</v>
      </c>
      <c r="AV18" s="24" t="e">
        <v>#N/A</v>
      </c>
      <c r="AW18" s="24">
        <v>3</v>
      </c>
      <c r="AX18" s="24">
        <v>3</v>
      </c>
      <c r="AY18" s="18">
        <v>3</v>
      </c>
      <c r="AZ18" s="24" t="e">
        <v>#N/A</v>
      </c>
      <c r="BA18" s="24">
        <v>2</v>
      </c>
      <c r="BB18" s="24">
        <v>2</v>
      </c>
      <c r="BC18" s="78">
        <v>2</v>
      </c>
      <c r="BD18" s="41">
        <v>1</v>
      </c>
      <c r="BE18" s="26">
        <v>2.75</v>
      </c>
      <c r="BF18" s="119">
        <f t="shared" si="7"/>
        <v>2.5</v>
      </c>
      <c r="BG18" s="104">
        <f t="shared" si="8"/>
        <v>2.75</v>
      </c>
      <c r="BH18" s="24" t="s">
        <v>130</v>
      </c>
    </row>
    <row r="19" spans="1:60" x14ac:dyDescent="0.2">
      <c r="A19">
        <v>15</v>
      </c>
      <c r="B19" t="s">
        <v>31</v>
      </c>
      <c r="C19" s="4">
        <v>162086</v>
      </c>
      <c r="D19" s="2">
        <v>189300</v>
      </c>
      <c r="E19" s="2">
        <v>191861</v>
      </c>
      <c r="F19" s="98">
        <v>197550</v>
      </c>
      <c r="G19" s="4">
        <v>41817</v>
      </c>
      <c r="H19" s="2">
        <v>123940</v>
      </c>
      <c r="I19" s="5">
        <v>134459</v>
      </c>
      <c r="J19" s="3">
        <v>137629</v>
      </c>
      <c r="K19" s="2">
        <v>300000</v>
      </c>
      <c r="L19" s="2">
        <v>1.85</v>
      </c>
      <c r="M19" s="2">
        <v>1000000</v>
      </c>
      <c r="N19" s="2">
        <v>5.28</v>
      </c>
      <c r="O19" s="5">
        <v>1000000</v>
      </c>
      <c r="P19" s="27">
        <f>SUM(O19/E19)</f>
        <v>5.2121066813995549</v>
      </c>
      <c r="Q19" s="5" t="s">
        <v>16</v>
      </c>
      <c r="R19" s="5">
        <v>1000000</v>
      </c>
      <c r="S19" s="17">
        <f t="shared" si="4"/>
        <v>7.2659105275777636</v>
      </c>
      <c r="T19" s="6" t="s">
        <v>72</v>
      </c>
      <c r="U19" s="5">
        <v>300000</v>
      </c>
      <c r="V19" s="27">
        <f>SUM(U19/E19)</f>
        <v>1.5636320044198664</v>
      </c>
      <c r="W19" s="5" t="s">
        <v>16</v>
      </c>
      <c r="X19" s="5">
        <v>300000</v>
      </c>
      <c r="Y19" s="27">
        <f t="shared" si="0"/>
        <v>1.5186028853454823</v>
      </c>
      <c r="Z19" s="4">
        <v>2000</v>
      </c>
      <c r="AA19" s="11">
        <v>4.78</v>
      </c>
      <c r="AB19" s="11">
        <v>3000</v>
      </c>
      <c r="AC19" s="11">
        <v>2.42</v>
      </c>
      <c r="AD19" s="18">
        <v>1500</v>
      </c>
      <c r="AE19" s="17">
        <f t="shared" si="1"/>
        <v>1.115581701485211</v>
      </c>
      <c r="AF19" s="2"/>
      <c r="AG19" s="21">
        <v>1500</v>
      </c>
      <c r="AH19" s="17">
        <f t="shared" si="6"/>
        <v>1.0898865791366645</v>
      </c>
      <c r="AI19">
        <v>90</v>
      </c>
      <c r="AJ19">
        <v>90</v>
      </c>
      <c r="AK19">
        <v>90</v>
      </c>
      <c r="AL19" s="2" t="s">
        <v>16</v>
      </c>
      <c r="AM19" s="3">
        <v>90</v>
      </c>
      <c r="AN19">
        <v>6</v>
      </c>
      <c r="AO19">
        <v>5</v>
      </c>
      <c r="AP19">
        <v>5</v>
      </c>
      <c r="AQ19" s="103">
        <v>5</v>
      </c>
      <c r="AR19">
        <v>5</v>
      </c>
      <c r="AS19">
        <v>4</v>
      </c>
      <c r="AT19" s="1">
        <v>5</v>
      </c>
      <c r="AU19" s="5">
        <v>5</v>
      </c>
      <c r="AV19">
        <v>2</v>
      </c>
      <c r="AW19">
        <v>4</v>
      </c>
      <c r="AX19">
        <v>5</v>
      </c>
      <c r="AY19" s="18">
        <v>5</v>
      </c>
      <c r="AZ19">
        <v>3</v>
      </c>
      <c r="BA19">
        <v>3</v>
      </c>
      <c r="BB19">
        <v>3</v>
      </c>
      <c r="BC19" s="3">
        <v>3</v>
      </c>
      <c r="BD19" s="31">
        <v>4</v>
      </c>
      <c r="BE19" s="17">
        <v>4</v>
      </c>
      <c r="BF19" s="17">
        <f t="shared" si="7"/>
        <v>4.5</v>
      </c>
      <c r="BG19">
        <f t="shared" si="8"/>
        <v>4.5</v>
      </c>
    </row>
    <row r="20" spans="1:60" s="24" customFormat="1" x14ac:dyDescent="0.2">
      <c r="A20" s="24">
        <v>16</v>
      </c>
      <c r="B20" s="24" t="s">
        <v>163</v>
      </c>
      <c r="C20" s="38">
        <v>331599</v>
      </c>
      <c r="D20" s="21">
        <v>396000</v>
      </c>
      <c r="E20" s="21">
        <v>453292</v>
      </c>
      <c r="F20" s="21">
        <v>489524</v>
      </c>
      <c r="G20" s="38">
        <v>171490</v>
      </c>
      <c r="H20" s="21">
        <v>206644</v>
      </c>
      <c r="I20" s="21">
        <v>236294</v>
      </c>
      <c r="J20" s="21">
        <v>251216</v>
      </c>
      <c r="K20" s="21" t="s">
        <v>94</v>
      </c>
      <c r="L20" s="21" t="s">
        <v>95</v>
      </c>
      <c r="M20" s="21" t="s">
        <v>94</v>
      </c>
      <c r="N20" s="21" t="s">
        <v>96</v>
      </c>
      <c r="O20" s="21">
        <v>125000</v>
      </c>
      <c r="P20" s="26">
        <f>SUM(O20/E20)</f>
        <v>0.27576043698101887</v>
      </c>
      <c r="Q20" s="21"/>
      <c r="R20" s="21" t="s">
        <v>97</v>
      </c>
      <c r="S20" s="17" t="e">
        <f t="shared" si="4"/>
        <v>#VALUE!</v>
      </c>
      <c r="T20" s="38" t="s">
        <v>72</v>
      </c>
      <c r="U20" s="21">
        <v>60000</v>
      </c>
      <c r="V20" s="26">
        <f>SUM(U20/E20)</f>
        <v>0.13236500975088905</v>
      </c>
      <c r="W20" s="21" t="s">
        <v>97</v>
      </c>
      <c r="X20" s="21"/>
      <c r="Y20" s="27">
        <f t="shared" si="0"/>
        <v>0</v>
      </c>
      <c r="Z20" s="38" t="s">
        <v>98</v>
      </c>
      <c r="AA20" s="39" t="s">
        <v>99</v>
      </c>
      <c r="AB20" s="39" t="s">
        <v>98</v>
      </c>
      <c r="AC20" s="39" t="s">
        <v>100</v>
      </c>
      <c r="AD20" s="39">
        <v>7000</v>
      </c>
      <c r="AE20" s="26">
        <f t="shared" si="1"/>
        <v>2.9624112334633974</v>
      </c>
      <c r="AF20" s="21" t="s">
        <v>168</v>
      </c>
      <c r="AG20" s="21">
        <v>7536</v>
      </c>
      <c r="AH20" s="17">
        <v>3</v>
      </c>
      <c r="AI20" s="40" t="s">
        <v>101</v>
      </c>
      <c r="AJ20" s="40" t="s">
        <v>93</v>
      </c>
      <c r="AK20" s="24">
        <v>40</v>
      </c>
      <c r="AL20" s="21" t="s">
        <v>16</v>
      </c>
      <c r="AM20" s="25">
        <v>40</v>
      </c>
      <c r="AN20" s="24">
        <v>1</v>
      </c>
      <c r="AO20" s="24">
        <v>1</v>
      </c>
      <c r="AP20" s="24">
        <v>6</v>
      </c>
      <c r="AQ20" s="102">
        <v>6</v>
      </c>
      <c r="AR20" s="24">
        <v>1</v>
      </c>
      <c r="AS20" s="24">
        <v>1</v>
      </c>
      <c r="AT20" s="24">
        <v>1</v>
      </c>
      <c r="AU20" s="5">
        <v>1</v>
      </c>
      <c r="AV20" s="24">
        <v>1</v>
      </c>
      <c r="AW20" s="24">
        <v>1</v>
      </c>
      <c r="AX20" s="24">
        <v>4</v>
      </c>
      <c r="AY20">
        <v>3</v>
      </c>
      <c r="AZ20" s="24">
        <v>1</v>
      </c>
      <c r="BA20" s="24">
        <v>1</v>
      </c>
      <c r="BB20" s="24">
        <v>2</v>
      </c>
      <c r="BC20" s="7">
        <v>2</v>
      </c>
      <c r="BD20" s="41">
        <v>1</v>
      </c>
      <c r="BE20" s="26">
        <v>1</v>
      </c>
      <c r="BF20" s="120">
        <f t="shared" si="7"/>
        <v>3.25</v>
      </c>
      <c r="BG20" s="122">
        <f t="shared" si="8"/>
        <v>3</v>
      </c>
      <c r="BH20" s="24" t="s">
        <v>130</v>
      </c>
    </row>
    <row r="21" spans="1:60" s="24" customFormat="1" x14ac:dyDescent="0.2">
      <c r="A21" s="24">
        <v>17</v>
      </c>
      <c r="B21" s="24" t="s">
        <v>166</v>
      </c>
      <c r="C21" s="38">
        <v>180309</v>
      </c>
      <c r="D21" s="21">
        <v>228800</v>
      </c>
      <c r="E21" s="21">
        <v>273159</v>
      </c>
      <c r="F21" s="21">
        <v>311914</v>
      </c>
      <c r="G21" s="38">
        <v>51113</v>
      </c>
      <c r="H21" s="21">
        <v>150899</v>
      </c>
      <c r="I21" s="21">
        <v>180715</v>
      </c>
      <c r="J21" s="21">
        <v>196710</v>
      </c>
      <c r="K21" s="21" t="s">
        <v>102</v>
      </c>
      <c r="L21" s="21" t="s">
        <v>103</v>
      </c>
      <c r="M21" s="21">
        <v>4206720</v>
      </c>
      <c r="N21" s="21">
        <v>18.39</v>
      </c>
      <c r="O21" s="21"/>
      <c r="P21" s="26"/>
      <c r="Q21" s="21" t="s">
        <v>16</v>
      </c>
      <c r="R21" s="21">
        <v>8252500</v>
      </c>
      <c r="S21" s="17">
        <f t="shared" si="4"/>
        <v>41.952620609018354</v>
      </c>
      <c r="T21" s="38" t="s">
        <v>16</v>
      </c>
      <c r="U21" s="21" t="s">
        <v>16</v>
      </c>
      <c r="V21" s="26" t="s">
        <v>16</v>
      </c>
      <c r="W21" s="21" t="s">
        <v>16</v>
      </c>
      <c r="X21" s="21"/>
      <c r="Y21" s="27">
        <f t="shared" si="0"/>
        <v>0</v>
      </c>
      <c r="Z21" s="38" t="s">
        <v>104</v>
      </c>
      <c r="AA21" s="39" t="s">
        <v>105</v>
      </c>
      <c r="AB21" s="39">
        <v>6000</v>
      </c>
      <c r="AC21" s="39">
        <v>3.98</v>
      </c>
      <c r="AD21" s="39">
        <v>6000</v>
      </c>
      <c r="AE21" s="26">
        <f t="shared" si="1"/>
        <v>3.3201449796641116</v>
      </c>
      <c r="AF21" s="21" t="s">
        <v>16</v>
      </c>
      <c r="AG21" s="39">
        <v>6000</v>
      </c>
      <c r="AH21" s="17">
        <f t="shared" ref="AH21:AH28" si="9">SUM(100/J21*AG21)</f>
        <v>3.0501753850846427</v>
      </c>
      <c r="AI21" s="40" t="s">
        <v>60</v>
      </c>
      <c r="AJ21" s="24">
        <v>90</v>
      </c>
      <c r="AK21" s="24">
        <v>90</v>
      </c>
      <c r="AL21" s="21" t="s">
        <v>16</v>
      </c>
      <c r="AM21" s="24">
        <v>90</v>
      </c>
      <c r="AN21" s="24">
        <v>1</v>
      </c>
      <c r="AO21" s="24">
        <v>3</v>
      </c>
      <c r="AQ21" s="103">
        <v>1</v>
      </c>
      <c r="AR21" s="24">
        <v>1</v>
      </c>
      <c r="AS21" s="24">
        <v>2</v>
      </c>
      <c r="AT21" s="24">
        <v>2</v>
      </c>
      <c r="AU21" s="5">
        <v>2</v>
      </c>
      <c r="AV21" s="24">
        <v>1</v>
      </c>
      <c r="AW21" s="24">
        <v>3</v>
      </c>
      <c r="AX21" s="24">
        <v>3</v>
      </c>
      <c r="AY21">
        <v>3</v>
      </c>
      <c r="AZ21" s="24">
        <v>1</v>
      </c>
      <c r="BA21" s="24">
        <v>3</v>
      </c>
      <c r="BB21" s="24">
        <v>3</v>
      </c>
      <c r="BC21" s="3">
        <v>3</v>
      </c>
      <c r="BD21" s="41">
        <v>1</v>
      </c>
      <c r="BE21" s="26">
        <v>2.75</v>
      </c>
      <c r="BF21" s="120">
        <f t="shared" si="7"/>
        <v>2</v>
      </c>
      <c r="BG21" s="104">
        <f t="shared" si="8"/>
        <v>2.25</v>
      </c>
      <c r="BH21" s="24" t="s">
        <v>130</v>
      </c>
    </row>
    <row r="22" spans="1:60" s="24" customFormat="1" x14ac:dyDescent="0.2">
      <c r="A22" s="24">
        <v>18</v>
      </c>
      <c r="B22" s="24" t="s">
        <v>35</v>
      </c>
      <c r="C22" s="38">
        <v>234945</v>
      </c>
      <c r="D22" s="21">
        <v>198800</v>
      </c>
      <c r="E22" s="21">
        <v>187898</v>
      </c>
      <c r="F22" s="21">
        <v>193070</v>
      </c>
      <c r="G22" s="38">
        <v>149505</v>
      </c>
      <c r="H22" s="21">
        <v>125090</v>
      </c>
      <c r="I22" s="21">
        <v>113666</v>
      </c>
      <c r="J22" s="21">
        <v>113979</v>
      </c>
      <c r="K22" s="21">
        <v>80000</v>
      </c>
      <c r="L22" s="21">
        <v>0.34</v>
      </c>
      <c r="M22" s="21">
        <v>1000000</v>
      </c>
      <c r="N22" s="21">
        <v>5.03</v>
      </c>
      <c r="O22" s="24">
        <v>1500000</v>
      </c>
      <c r="P22" s="26">
        <f>SUM(O22/E22)</f>
        <v>7.9830546360259289</v>
      </c>
      <c r="Q22" s="21" t="s">
        <v>16</v>
      </c>
      <c r="R22" s="24">
        <v>1500000</v>
      </c>
      <c r="S22" s="17">
        <f t="shared" si="4"/>
        <v>13.160319006132708</v>
      </c>
      <c r="T22" s="38" t="s">
        <v>72</v>
      </c>
      <c r="U22" s="21"/>
      <c r="V22" s="26"/>
      <c r="W22" s="21" t="s">
        <v>16</v>
      </c>
      <c r="X22" s="21" t="s">
        <v>16</v>
      </c>
      <c r="Y22" s="27" t="e">
        <f t="shared" si="0"/>
        <v>#VALUE!</v>
      </c>
      <c r="Z22" s="38">
        <v>1000</v>
      </c>
      <c r="AA22" s="39">
        <v>0.67</v>
      </c>
      <c r="AB22" s="39">
        <v>2000</v>
      </c>
      <c r="AC22" s="39">
        <v>1.6</v>
      </c>
      <c r="AD22" s="39">
        <v>2000</v>
      </c>
      <c r="AE22" s="26">
        <f t="shared" si="1"/>
        <v>1.7595411116780744</v>
      </c>
      <c r="AF22" s="21" t="s">
        <v>16</v>
      </c>
      <c r="AG22" s="21">
        <v>2000</v>
      </c>
      <c r="AH22" s="17">
        <f t="shared" si="9"/>
        <v>1.7547092008176943</v>
      </c>
      <c r="AI22" s="24">
        <v>42</v>
      </c>
      <c r="AJ22" s="24">
        <v>42</v>
      </c>
      <c r="AK22" s="24">
        <v>42</v>
      </c>
      <c r="AL22" s="21" t="s">
        <v>16</v>
      </c>
      <c r="AM22" s="25">
        <v>42</v>
      </c>
      <c r="AN22" s="24">
        <v>6</v>
      </c>
      <c r="AO22" s="24">
        <v>5</v>
      </c>
      <c r="AP22" s="24">
        <v>5</v>
      </c>
      <c r="AQ22" s="103">
        <v>4</v>
      </c>
      <c r="AR22" s="24">
        <v>6</v>
      </c>
      <c r="AS22" s="24">
        <v>5</v>
      </c>
      <c r="AT22" s="24">
        <v>5</v>
      </c>
      <c r="AU22" s="5">
        <v>5</v>
      </c>
      <c r="AV22" s="24">
        <v>6</v>
      </c>
      <c r="AW22" s="24">
        <v>5</v>
      </c>
      <c r="AX22" s="24">
        <v>5</v>
      </c>
      <c r="AY22">
        <v>5</v>
      </c>
      <c r="AZ22" s="24">
        <v>2</v>
      </c>
      <c r="BA22" s="24">
        <v>2</v>
      </c>
      <c r="BB22" s="24">
        <v>2</v>
      </c>
      <c r="BC22" s="3">
        <v>2</v>
      </c>
      <c r="BD22" s="41">
        <v>5</v>
      </c>
      <c r="BE22" s="26">
        <v>4.25</v>
      </c>
      <c r="BF22" s="26">
        <f t="shared" si="7"/>
        <v>4.25</v>
      </c>
      <c r="BG22" s="104">
        <f t="shared" si="8"/>
        <v>4</v>
      </c>
      <c r="BH22" s="24" t="s">
        <v>130</v>
      </c>
    </row>
    <row r="23" spans="1:60" x14ac:dyDescent="0.2">
      <c r="A23">
        <v>19</v>
      </c>
      <c r="B23" t="s">
        <v>36</v>
      </c>
      <c r="C23" s="4">
        <v>204889</v>
      </c>
      <c r="D23" s="2">
        <v>251500</v>
      </c>
      <c r="E23" s="2">
        <v>272815</v>
      </c>
      <c r="F23">
        <v>285624</v>
      </c>
      <c r="G23" s="4">
        <v>108208</v>
      </c>
      <c r="H23" s="2">
        <v>172873</v>
      </c>
      <c r="I23" s="5">
        <v>185737</v>
      </c>
      <c r="J23" s="3">
        <v>188192</v>
      </c>
      <c r="K23" s="2">
        <v>100000</v>
      </c>
      <c r="L23" s="2">
        <v>0.49</v>
      </c>
      <c r="M23" s="2">
        <v>500000</v>
      </c>
      <c r="N23" s="2">
        <v>1.99</v>
      </c>
      <c r="O23" s="5">
        <v>500000</v>
      </c>
      <c r="P23" s="17">
        <f>SUM(O23/E23)</f>
        <v>1.8327438007440939</v>
      </c>
      <c r="Q23" s="5" t="s">
        <v>16</v>
      </c>
      <c r="R23" s="5">
        <v>500000</v>
      </c>
      <c r="S23" s="17">
        <f t="shared" si="4"/>
        <v>2.6568610780479509</v>
      </c>
      <c r="T23" s="6" t="s">
        <v>72</v>
      </c>
      <c r="U23" s="5">
        <v>50000</v>
      </c>
      <c r="V23" s="27">
        <f>SUM(U23/E23)</f>
        <v>0.18327438007440941</v>
      </c>
      <c r="W23" s="5" t="s">
        <v>16</v>
      </c>
      <c r="X23" s="5">
        <v>50000</v>
      </c>
      <c r="Y23" s="27">
        <f t="shared" si="0"/>
        <v>0.17505531748032377</v>
      </c>
      <c r="Z23" s="4">
        <v>1500</v>
      </c>
      <c r="AA23" s="11">
        <v>1.39</v>
      </c>
      <c r="AB23" s="11">
        <v>1500</v>
      </c>
      <c r="AC23" s="11">
        <v>0.97</v>
      </c>
      <c r="AD23" s="18">
        <v>1500</v>
      </c>
      <c r="AE23" s="17">
        <f t="shared" si="1"/>
        <v>0.80759353279098944</v>
      </c>
      <c r="AF23" s="2" t="s">
        <v>16</v>
      </c>
      <c r="AG23" s="18">
        <v>1500</v>
      </c>
      <c r="AH23" s="17">
        <f t="shared" si="9"/>
        <v>0.79705832341438532</v>
      </c>
      <c r="AI23">
        <v>42</v>
      </c>
      <c r="AJ23">
        <v>56</v>
      </c>
      <c r="AK23">
        <v>56</v>
      </c>
      <c r="AL23" s="2" t="s">
        <v>16</v>
      </c>
      <c r="AM23">
        <v>56</v>
      </c>
      <c r="AN23">
        <v>6</v>
      </c>
      <c r="AO23">
        <v>6</v>
      </c>
      <c r="AP23" s="1">
        <v>6</v>
      </c>
      <c r="AQ23" s="1">
        <v>6</v>
      </c>
      <c r="AR23">
        <v>5</v>
      </c>
      <c r="AS23">
        <v>5</v>
      </c>
      <c r="AT23" s="1">
        <v>5</v>
      </c>
      <c r="AU23" s="5">
        <v>5</v>
      </c>
      <c r="AV23">
        <v>5</v>
      </c>
      <c r="AW23">
        <v>6</v>
      </c>
      <c r="AX23">
        <v>6</v>
      </c>
      <c r="AY23">
        <v>6</v>
      </c>
      <c r="AZ23">
        <v>2</v>
      </c>
      <c r="BA23">
        <v>2</v>
      </c>
      <c r="BB23">
        <v>2</v>
      </c>
      <c r="BC23" s="3">
        <v>2</v>
      </c>
      <c r="BD23" s="31">
        <v>4.5</v>
      </c>
      <c r="BE23" s="17">
        <v>4.75</v>
      </c>
      <c r="BF23" s="17">
        <f t="shared" si="7"/>
        <v>4.75</v>
      </c>
      <c r="BG23">
        <f t="shared" si="8"/>
        <v>4.75</v>
      </c>
    </row>
    <row r="24" spans="1:60" x14ac:dyDescent="0.2">
      <c r="A24">
        <v>20</v>
      </c>
      <c r="B24" t="s">
        <v>37</v>
      </c>
      <c r="C24" s="4">
        <v>983296</v>
      </c>
      <c r="D24" s="2">
        <v>950700</v>
      </c>
      <c r="E24" s="2">
        <v>974235</v>
      </c>
      <c r="F24">
        <v>1026513</v>
      </c>
      <c r="G24" s="4">
        <v>277763</v>
      </c>
      <c r="H24" s="2">
        <v>675533</v>
      </c>
      <c r="I24" s="5">
        <v>707615</v>
      </c>
      <c r="J24" s="3">
        <v>730450</v>
      </c>
      <c r="K24" s="2" t="s">
        <v>16</v>
      </c>
      <c r="L24" s="2" t="s">
        <v>16</v>
      </c>
      <c r="M24" s="2">
        <v>2000000</v>
      </c>
      <c r="N24" s="2">
        <v>2.1</v>
      </c>
      <c r="O24" s="5">
        <v>2000000</v>
      </c>
      <c r="P24" s="17">
        <f>SUM(O24/E24)</f>
        <v>2.0528927825421999</v>
      </c>
      <c r="Q24" s="5" t="s">
        <v>16</v>
      </c>
      <c r="R24" s="5">
        <v>2000000</v>
      </c>
      <c r="S24" s="17">
        <f t="shared" si="4"/>
        <v>2.738038195632829</v>
      </c>
      <c r="T24" s="6" t="s">
        <v>73</v>
      </c>
      <c r="U24" s="5">
        <v>400000</v>
      </c>
      <c r="V24" s="27">
        <f>SUM(U24/E24)</f>
        <v>0.41057855650843994</v>
      </c>
      <c r="W24" s="5" t="s">
        <v>16</v>
      </c>
      <c r="X24" s="5">
        <v>400000</v>
      </c>
      <c r="Y24" s="27">
        <f t="shared" si="0"/>
        <v>0.38966871340158382</v>
      </c>
      <c r="Z24" s="4" t="s">
        <v>16</v>
      </c>
      <c r="AA24" s="11" t="s">
        <v>16</v>
      </c>
      <c r="AB24" s="11">
        <v>10000</v>
      </c>
      <c r="AC24" s="11">
        <v>1.48</v>
      </c>
      <c r="AD24" s="18">
        <v>10000</v>
      </c>
      <c r="AE24" s="17">
        <f t="shared" si="1"/>
        <v>1.4131978547656565</v>
      </c>
      <c r="AF24" s="2" t="s">
        <v>16</v>
      </c>
      <c r="AG24" s="18">
        <v>10000</v>
      </c>
      <c r="AH24" s="17">
        <f t="shared" si="9"/>
        <v>1.3690190978164145</v>
      </c>
      <c r="AI24" t="s">
        <v>16</v>
      </c>
      <c r="AJ24">
        <v>90</v>
      </c>
      <c r="AK24">
        <v>90</v>
      </c>
      <c r="AL24" s="2" t="s">
        <v>16</v>
      </c>
      <c r="AM24">
        <v>90</v>
      </c>
      <c r="AN24">
        <v>1</v>
      </c>
      <c r="AO24">
        <v>6</v>
      </c>
      <c r="AP24" s="1">
        <v>6</v>
      </c>
      <c r="AQ24" s="1">
        <v>6</v>
      </c>
      <c r="AR24">
        <v>1</v>
      </c>
      <c r="AS24">
        <v>1</v>
      </c>
      <c r="AT24" s="1">
        <v>1</v>
      </c>
      <c r="AU24" s="5">
        <v>1</v>
      </c>
      <c r="AV24">
        <v>1</v>
      </c>
      <c r="AW24">
        <v>5</v>
      </c>
      <c r="AX24">
        <v>5</v>
      </c>
      <c r="AY24">
        <v>5</v>
      </c>
      <c r="AZ24">
        <v>1</v>
      </c>
      <c r="BA24">
        <v>3</v>
      </c>
      <c r="BB24">
        <v>3</v>
      </c>
      <c r="BC24" s="3">
        <v>3</v>
      </c>
      <c r="BD24" s="31">
        <v>1</v>
      </c>
      <c r="BE24" s="17">
        <v>3.75</v>
      </c>
      <c r="BF24" s="17">
        <f t="shared" si="7"/>
        <v>3.75</v>
      </c>
      <c r="BG24">
        <f t="shared" si="8"/>
        <v>3.75</v>
      </c>
    </row>
    <row r="25" spans="1:60" x14ac:dyDescent="0.2">
      <c r="A25">
        <v>21</v>
      </c>
      <c r="B25" t="s">
        <v>38</v>
      </c>
      <c r="C25" s="4">
        <v>433284</v>
      </c>
      <c r="D25" s="2">
        <v>528900</v>
      </c>
      <c r="E25" s="2">
        <v>600040</v>
      </c>
      <c r="F25">
        <v>663462</v>
      </c>
      <c r="G25" s="4">
        <v>107570</v>
      </c>
      <c r="H25" s="2">
        <v>339338</v>
      </c>
      <c r="I25" s="5">
        <v>391210</v>
      </c>
      <c r="J25" s="3">
        <v>415963</v>
      </c>
      <c r="K25" s="2" t="s">
        <v>16</v>
      </c>
      <c r="L25" s="2" t="s">
        <v>16</v>
      </c>
      <c r="M25" s="2">
        <v>3000000</v>
      </c>
      <c r="N25" s="2">
        <v>5.67</v>
      </c>
      <c r="O25" s="5">
        <v>5000000</v>
      </c>
      <c r="P25" s="17">
        <f>SUM(O25/E25)</f>
        <v>8.3327778148123457</v>
      </c>
      <c r="Q25" s="5" t="s">
        <v>16</v>
      </c>
      <c r="R25" s="5">
        <v>5000000</v>
      </c>
      <c r="S25" s="17">
        <f t="shared" si="4"/>
        <v>12.020299882441467</v>
      </c>
      <c r="T25" s="6" t="s">
        <v>72</v>
      </c>
      <c r="U25" s="5">
        <v>500000</v>
      </c>
      <c r="V25" s="27">
        <f>SUM(U25/E25)</f>
        <v>0.83327778148123455</v>
      </c>
      <c r="W25" s="5" t="s">
        <v>16</v>
      </c>
      <c r="X25" s="5">
        <v>500000</v>
      </c>
      <c r="Y25" s="27">
        <f t="shared" si="0"/>
        <v>0.75362266414655243</v>
      </c>
      <c r="Z25" s="4" t="s">
        <v>16</v>
      </c>
      <c r="AA25" s="11" t="s">
        <v>16</v>
      </c>
      <c r="AB25" s="11">
        <v>3000</v>
      </c>
      <c r="AC25" s="11">
        <v>0.88</v>
      </c>
      <c r="AD25" s="18">
        <v>3000</v>
      </c>
      <c r="AE25" s="17">
        <f t="shared" si="1"/>
        <v>0.76685156309910274</v>
      </c>
      <c r="AF25" s="2" t="s">
        <v>16</v>
      </c>
      <c r="AG25" s="18">
        <v>3000</v>
      </c>
      <c r="AH25" s="17">
        <f t="shared" si="9"/>
        <v>0.72121799294648803</v>
      </c>
      <c r="AI25" t="s">
        <v>16</v>
      </c>
      <c r="AJ25">
        <v>90</v>
      </c>
      <c r="AK25">
        <v>90</v>
      </c>
      <c r="AL25" s="2" t="s">
        <v>16</v>
      </c>
      <c r="AM25">
        <v>90</v>
      </c>
      <c r="AN25">
        <v>1</v>
      </c>
      <c r="AO25">
        <v>5</v>
      </c>
      <c r="AP25" s="1">
        <v>5</v>
      </c>
      <c r="AQ25" s="1">
        <v>4</v>
      </c>
      <c r="AR25">
        <v>1</v>
      </c>
      <c r="AS25">
        <v>4</v>
      </c>
      <c r="AT25" s="1">
        <v>4</v>
      </c>
      <c r="AU25" s="5">
        <v>4</v>
      </c>
      <c r="AV25">
        <v>1</v>
      </c>
      <c r="AW25">
        <v>6</v>
      </c>
      <c r="AX25">
        <v>6</v>
      </c>
      <c r="AY25">
        <v>6</v>
      </c>
      <c r="AZ25">
        <v>1</v>
      </c>
      <c r="BA25">
        <v>3</v>
      </c>
      <c r="BB25">
        <v>3</v>
      </c>
      <c r="BC25" s="3">
        <v>3</v>
      </c>
      <c r="BD25" s="31">
        <v>1</v>
      </c>
      <c r="BE25" s="17">
        <v>4.5</v>
      </c>
      <c r="BF25" s="17">
        <f t="shared" si="7"/>
        <v>4.5</v>
      </c>
      <c r="BG25">
        <f t="shared" si="8"/>
        <v>4.25</v>
      </c>
      <c r="BH25" t="s">
        <v>130</v>
      </c>
    </row>
    <row r="26" spans="1:60" s="1" customFormat="1" x14ac:dyDescent="0.2">
      <c r="A26" s="1">
        <v>22</v>
      </c>
      <c r="B26" s="1" t="s">
        <v>39</v>
      </c>
      <c r="C26" s="6" t="e">
        <v>#N/A</v>
      </c>
      <c r="D26" s="5" t="e">
        <v>#N/A</v>
      </c>
      <c r="E26" s="5">
        <v>35032</v>
      </c>
      <c r="F26">
        <v>37378</v>
      </c>
      <c r="G26" s="6" t="e">
        <v>#N/A</v>
      </c>
      <c r="H26" s="5" t="e">
        <v>#N/A</v>
      </c>
      <c r="I26" s="5">
        <v>24783</v>
      </c>
      <c r="J26" s="3">
        <v>26286</v>
      </c>
      <c r="K26" s="5" t="e">
        <v>#N/A</v>
      </c>
      <c r="L26" s="5" t="e">
        <v>#N/A</v>
      </c>
      <c r="M26" s="5" t="e">
        <v>#N/A</v>
      </c>
      <c r="N26" s="5" t="e">
        <v>#N/A</v>
      </c>
      <c r="O26" s="5">
        <v>1000000</v>
      </c>
      <c r="P26" s="17">
        <f>SUM(O26/E26)</f>
        <v>28.545329984014614</v>
      </c>
      <c r="Q26" s="5" t="s">
        <v>16</v>
      </c>
      <c r="R26" s="5">
        <v>1000000</v>
      </c>
      <c r="S26" s="17">
        <f t="shared" si="4"/>
        <v>38.043064749296207</v>
      </c>
      <c r="T26" s="6" t="s">
        <v>72</v>
      </c>
      <c r="U26" s="5">
        <v>200000</v>
      </c>
      <c r="V26" s="27">
        <f>SUM(U26/E26)</f>
        <v>5.7090659968029227</v>
      </c>
      <c r="W26" s="5" t="s">
        <v>16</v>
      </c>
      <c r="X26" s="5">
        <v>200000</v>
      </c>
      <c r="Y26" s="27">
        <f t="shared" si="0"/>
        <v>5.3507410776392534</v>
      </c>
      <c r="Z26" s="6" t="e">
        <v>#N/A</v>
      </c>
      <c r="AA26" s="18" t="e">
        <v>#N/A</v>
      </c>
      <c r="AB26" s="18" t="e">
        <v>#N/A</v>
      </c>
      <c r="AC26" s="18" t="e">
        <v>#N/A</v>
      </c>
      <c r="AD26" s="18">
        <v>100</v>
      </c>
      <c r="AE26" s="17">
        <f t="shared" si="1"/>
        <v>0.40350240083928496</v>
      </c>
      <c r="AF26" s="5" t="s">
        <v>16</v>
      </c>
      <c r="AG26" s="18">
        <v>100</v>
      </c>
      <c r="AH26" s="17">
        <f t="shared" si="9"/>
        <v>0.38043064749296202</v>
      </c>
      <c r="AI26" s="5" t="e">
        <v>#N/A</v>
      </c>
      <c r="AJ26" s="1" t="e">
        <v>#N/A</v>
      </c>
      <c r="AK26" s="1">
        <v>90</v>
      </c>
      <c r="AL26" s="5" t="s">
        <v>112</v>
      </c>
      <c r="AM26" s="1">
        <v>30</v>
      </c>
      <c r="AN26" s="1" t="e">
        <v>#N/A</v>
      </c>
      <c r="AO26" s="5" t="e">
        <v>#N/A</v>
      </c>
      <c r="AP26" s="1">
        <v>1</v>
      </c>
      <c r="AQ26" s="1">
        <v>1</v>
      </c>
      <c r="AR26" s="1" t="e">
        <v>#N/A</v>
      </c>
      <c r="AS26" s="1" t="e">
        <v>#N/A</v>
      </c>
      <c r="AT26" s="1">
        <v>6</v>
      </c>
      <c r="AU26" s="5">
        <v>6</v>
      </c>
      <c r="AV26" s="1" t="e">
        <v>#N/A</v>
      </c>
      <c r="AW26" s="1" t="e">
        <v>#N/A</v>
      </c>
      <c r="AX26" s="1">
        <v>6</v>
      </c>
      <c r="AY26">
        <v>6</v>
      </c>
      <c r="AZ26" s="1" t="e">
        <v>#N/A</v>
      </c>
      <c r="BA26" s="1" t="e">
        <v>#N/A</v>
      </c>
      <c r="BB26" s="1">
        <v>3</v>
      </c>
      <c r="BC26" s="7">
        <v>1</v>
      </c>
      <c r="BD26" s="32" t="e">
        <v>#N/A</v>
      </c>
      <c r="BE26" s="27" t="e">
        <v>#N/A</v>
      </c>
      <c r="BF26" s="17">
        <f t="shared" si="7"/>
        <v>4</v>
      </c>
      <c r="BG26">
        <f t="shared" si="8"/>
        <v>3.5</v>
      </c>
      <c r="BH26" s="1" t="s">
        <v>130</v>
      </c>
    </row>
    <row r="27" spans="1:60" s="1" customFormat="1" x14ac:dyDescent="0.2">
      <c r="A27" s="1">
        <v>23</v>
      </c>
      <c r="B27" s="1" t="s">
        <v>40</v>
      </c>
      <c r="C27" s="6" t="e">
        <v>#N/A</v>
      </c>
      <c r="D27" s="5" t="e">
        <v>#N/A</v>
      </c>
      <c r="E27" s="5">
        <v>40794</v>
      </c>
      <c r="F27">
        <v>42556</v>
      </c>
      <c r="G27" s="6" t="e">
        <v>#N/A</v>
      </c>
      <c r="H27" s="5" t="e">
        <v>#N/A</v>
      </c>
      <c r="I27" s="5">
        <v>30039</v>
      </c>
      <c r="J27" s="3">
        <v>30941</v>
      </c>
      <c r="K27" s="5" t="e">
        <v>#N/A</v>
      </c>
      <c r="L27" s="5" t="e">
        <v>#N/A</v>
      </c>
      <c r="M27" s="5" t="e">
        <v>#N/A</v>
      </c>
      <c r="N27" s="5" t="e">
        <v>#N/A</v>
      </c>
      <c r="O27" s="5">
        <v>250000</v>
      </c>
      <c r="P27" s="17">
        <f t="shared" ref="P27" si="10">SUM(O27/E27)</f>
        <v>6.1283522086581357</v>
      </c>
      <c r="Q27" s="5" t="s">
        <v>16</v>
      </c>
      <c r="R27" s="5">
        <v>250000</v>
      </c>
      <c r="S27" s="17">
        <f t="shared" si="4"/>
        <v>8.0798939917908275</v>
      </c>
      <c r="T27" s="6" t="s">
        <v>72</v>
      </c>
      <c r="U27" s="5">
        <v>50000</v>
      </c>
      <c r="V27" s="27">
        <f>SUM(U27/E27)</f>
        <v>1.2256704417316271</v>
      </c>
      <c r="W27" s="5" t="s">
        <v>16</v>
      </c>
      <c r="X27" s="5">
        <v>50000</v>
      </c>
      <c r="Y27" s="27">
        <f t="shared" si="0"/>
        <v>1.1749224551179622</v>
      </c>
      <c r="Z27" s="6" t="e">
        <v>#N/A</v>
      </c>
      <c r="AA27" s="18" t="e">
        <v>#N/A</v>
      </c>
      <c r="AB27" s="18" t="e">
        <v>#N/A</v>
      </c>
      <c r="AC27" s="18" t="e">
        <v>#N/A</v>
      </c>
      <c r="AD27" s="18">
        <v>250</v>
      </c>
      <c r="AE27" s="17">
        <f t="shared" ref="AE27" si="11">SUM(100/I27*AD27)</f>
        <v>0.83225140650487694</v>
      </c>
      <c r="AF27" s="5" t="s">
        <v>16</v>
      </c>
      <c r="AG27" s="18">
        <v>250</v>
      </c>
      <c r="AH27" s="17">
        <f t="shared" si="9"/>
        <v>0.80798939917908275</v>
      </c>
      <c r="AI27" s="5" t="e">
        <v>#N/A</v>
      </c>
      <c r="AJ27" s="1" t="e">
        <v>#N/A</v>
      </c>
      <c r="AK27" s="1">
        <v>60</v>
      </c>
      <c r="AL27" s="5" t="s">
        <v>16</v>
      </c>
      <c r="AM27" s="1">
        <v>60</v>
      </c>
      <c r="AN27" s="1" t="e">
        <v>#N/A</v>
      </c>
      <c r="AO27" s="5" t="e">
        <v>#N/A</v>
      </c>
      <c r="AP27" s="1">
        <v>5</v>
      </c>
      <c r="AQ27" s="1">
        <v>5</v>
      </c>
      <c r="AR27" s="1" t="e">
        <v>#N/A</v>
      </c>
      <c r="AS27" s="1" t="e">
        <v>#N/A</v>
      </c>
      <c r="AT27" s="1">
        <v>6</v>
      </c>
      <c r="AU27" s="18">
        <v>6</v>
      </c>
      <c r="AV27" s="1" t="e">
        <v>#N/A</v>
      </c>
      <c r="AW27" s="1" t="e">
        <v>#N/A</v>
      </c>
      <c r="AX27" s="1">
        <v>6</v>
      </c>
      <c r="AY27">
        <v>6</v>
      </c>
      <c r="AZ27" s="1" t="e">
        <v>#N/A</v>
      </c>
      <c r="BA27" s="1" t="e">
        <v>#N/A</v>
      </c>
      <c r="BB27" s="1">
        <v>2</v>
      </c>
      <c r="BC27" s="7">
        <v>2</v>
      </c>
      <c r="BD27" s="32" t="e">
        <v>#N/A</v>
      </c>
      <c r="BE27" s="27" t="e">
        <v>#N/A</v>
      </c>
      <c r="BF27" s="17">
        <f t="shared" si="7"/>
        <v>4.75</v>
      </c>
      <c r="BG27">
        <f t="shared" si="8"/>
        <v>4.75</v>
      </c>
    </row>
    <row r="28" spans="1:60" s="1" customFormat="1" x14ac:dyDescent="0.2">
      <c r="A28" s="1">
        <v>24</v>
      </c>
      <c r="B28" s="1" t="s">
        <v>41</v>
      </c>
      <c r="C28" s="6" t="e">
        <v>#N/A</v>
      </c>
      <c r="D28" s="5" t="e">
        <v>#N/A</v>
      </c>
      <c r="E28" s="5">
        <v>53043</v>
      </c>
      <c r="F28" s="98">
        <v>54954</v>
      </c>
      <c r="G28" s="6" t="e">
        <v>#N/A</v>
      </c>
      <c r="H28" s="5" t="e">
        <v>#N/A</v>
      </c>
      <c r="I28" s="5">
        <v>37442</v>
      </c>
      <c r="J28" s="3">
        <v>38665</v>
      </c>
      <c r="K28" s="5" t="e">
        <v>#N/A</v>
      </c>
      <c r="L28" s="5" t="e">
        <v>#N/A</v>
      </c>
      <c r="M28" s="5" t="e">
        <v>#N/A</v>
      </c>
      <c r="N28" s="5" t="e">
        <v>#N/A</v>
      </c>
      <c r="O28" s="5" t="s">
        <v>16</v>
      </c>
      <c r="P28" s="27" t="s">
        <v>16</v>
      </c>
      <c r="Q28" s="5" t="s">
        <v>16</v>
      </c>
      <c r="R28" s="5" t="s">
        <v>16</v>
      </c>
      <c r="S28" s="5"/>
      <c r="T28" s="6" t="s">
        <v>16</v>
      </c>
      <c r="U28" s="5" t="s">
        <v>16</v>
      </c>
      <c r="V28" s="27" t="s">
        <v>16</v>
      </c>
      <c r="W28" s="5" t="s">
        <v>16</v>
      </c>
      <c r="X28" s="5"/>
      <c r="Y28" s="5"/>
      <c r="Z28" s="6" t="e">
        <v>#N/A</v>
      </c>
      <c r="AA28" s="18" t="e">
        <v>#N/A</v>
      </c>
      <c r="AB28" s="18" t="e">
        <v>#N/A</v>
      </c>
      <c r="AC28" s="18" t="e">
        <v>#N/A</v>
      </c>
      <c r="AD28" s="5" t="s">
        <v>16</v>
      </c>
      <c r="AE28" s="27" t="s">
        <v>16</v>
      </c>
      <c r="AF28" s="5" t="s">
        <v>16</v>
      </c>
      <c r="AG28" s="5"/>
      <c r="AH28" s="17">
        <f t="shared" si="9"/>
        <v>0</v>
      </c>
      <c r="AI28" s="5" t="e">
        <v>#N/A</v>
      </c>
      <c r="AJ28" s="1" t="e">
        <v>#N/A</v>
      </c>
      <c r="AK28" s="1" t="s">
        <v>16</v>
      </c>
      <c r="AL28" s="5" t="s">
        <v>16</v>
      </c>
      <c r="AM28" s="121" t="s">
        <v>137</v>
      </c>
      <c r="AN28" s="1" t="e">
        <v>#N/A</v>
      </c>
      <c r="AO28" s="5" t="e">
        <v>#N/A</v>
      </c>
      <c r="AP28" s="1" t="s">
        <v>16</v>
      </c>
      <c r="AQ28" s="1">
        <v>1</v>
      </c>
      <c r="AR28" s="1" t="e">
        <v>#N/A</v>
      </c>
      <c r="AS28" s="1" t="e">
        <v>#N/A</v>
      </c>
      <c r="AT28" s="1" t="s">
        <v>16</v>
      </c>
      <c r="AU28" s="18">
        <v>6</v>
      </c>
      <c r="AV28" s="1" t="e">
        <v>#N/A</v>
      </c>
      <c r="AW28" s="1" t="e">
        <v>#N/A</v>
      </c>
      <c r="AX28" s="1" t="s">
        <v>16</v>
      </c>
      <c r="AY28">
        <v>6</v>
      </c>
      <c r="AZ28" s="1" t="e">
        <v>#N/A</v>
      </c>
      <c r="BA28" s="1" t="e">
        <v>#N/A</v>
      </c>
      <c r="BB28" s="1" t="s">
        <v>16</v>
      </c>
      <c r="BC28" s="1">
        <v>2</v>
      </c>
      <c r="BD28" s="32" t="e">
        <v>#N/A</v>
      </c>
      <c r="BE28" s="27" t="e">
        <v>#N/A</v>
      </c>
      <c r="BF28" s="27">
        <v>1</v>
      </c>
      <c r="BG28" s="122">
        <f t="shared" si="8"/>
        <v>3.75</v>
      </c>
      <c r="BH28" s="1" t="s">
        <v>167</v>
      </c>
    </row>
    <row r="29" spans="1:60" x14ac:dyDescent="0.2">
      <c r="BC29" s="3"/>
    </row>
    <row r="30" spans="1:60" x14ac:dyDescent="0.2">
      <c r="A30" t="s">
        <v>159</v>
      </c>
    </row>
    <row r="31" spans="1:60" x14ac:dyDescent="0.2">
      <c r="A31" t="s">
        <v>141</v>
      </c>
      <c r="B31" s="73"/>
      <c r="C31" s="73"/>
      <c r="D31" s="73"/>
      <c r="E31" s="73"/>
      <c r="F31" s="90"/>
      <c r="G31" s="73"/>
      <c r="H31" s="73"/>
      <c r="I31" s="73"/>
      <c r="J31" s="90"/>
      <c r="K31" s="73"/>
      <c r="L31" s="73"/>
      <c r="M31" s="73"/>
      <c r="N31" s="73"/>
    </row>
    <row r="32" spans="1:60" x14ac:dyDescent="0.2">
      <c r="A32" t="s">
        <v>142</v>
      </c>
      <c r="B32" s="22"/>
      <c r="C32" s="22"/>
      <c r="D32" s="22"/>
      <c r="E32" s="22"/>
      <c r="F32" s="22"/>
      <c r="G32" s="22"/>
      <c r="H32" s="22"/>
      <c r="I32" s="22"/>
      <c r="J32" s="22"/>
      <c r="K32" s="22"/>
      <c r="L32" s="22"/>
      <c r="M32" s="22"/>
      <c r="N32" s="22"/>
      <c r="O32" s="22"/>
      <c r="P32" s="22"/>
      <c r="Q32" s="22"/>
      <c r="R32" s="22"/>
      <c r="S32" s="22"/>
      <c r="T32" s="22"/>
    </row>
    <row r="33" spans="1:26" x14ac:dyDescent="0.2">
      <c r="A33" t="s">
        <v>164</v>
      </c>
      <c r="B33" s="22"/>
      <c r="C33" s="22"/>
      <c r="D33" s="22"/>
      <c r="E33" s="22"/>
      <c r="F33" s="22"/>
      <c r="G33" s="22"/>
      <c r="H33" s="22"/>
      <c r="I33" s="22"/>
      <c r="J33" s="22"/>
      <c r="K33" s="22"/>
      <c r="L33" s="22"/>
      <c r="M33" s="22"/>
      <c r="N33" s="22"/>
      <c r="O33" s="22"/>
      <c r="P33" s="22"/>
      <c r="Q33" s="22"/>
      <c r="R33" s="22"/>
      <c r="S33" s="22"/>
      <c r="T33" s="22"/>
    </row>
    <row r="34" spans="1:26" x14ac:dyDescent="0.2">
      <c r="A34" s="22" t="s">
        <v>165</v>
      </c>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8" spans="1:26" s="118" customFormat="1" x14ac:dyDescent="0.2">
      <c r="A38" s="118" t="s">
        <v>162</v>
      </c>
    </row>
  </sheetData>
  <mergeCells count="28">
    <mergeCell ref="A1:BF1"/>
    <mergeCell ref="K4:L4"/>
    <mergeCell ref="M4:N4"/>
    <mergeCell ref="Z4:AA4"/>
    <mergeCell ref="AB4:AC4"/>
    <mergeCell ref="Z2:AF2"/>
    <mergeCell ref="AI2:AK2"/>
    <mergeCell ref="BD2:BF2"/>
    <mergeCell ref="AI3:AK3"/>
    <mergeCell ref="AR3:AT3"/>
    <mergeCell ref="AV3:AX3"/>
    <mergeCell ref="AZ3:BB3"/>
    <mergeCell ref="AN3:AP3"/>
    <mergeCell ref="AN2:BB2"/>
    <mergeCell ref="T2:W2"/>
    <mergeCell ref="AG4:AH4"/>
    <mergeCell ref="C2:E2"/>
    <mergeCell ref="G2:I2"/>
    <mergeCell ref="K2:Q2"/>
    <mergeCell ref="O4:P4"/>
    <mergeCell ref="AD4:AE4"/>
    <mergeCell ref="W3:W4"/>
    <mergeCell ref="T4:V4"/>
    <mergeCell ref="AL3:AL4"/>
    <mergeCell ref="R4:S4"/>
    <mergeCell ref="X4:Y4"/>
    <mergeCell ref="AF3:AF4"/>
    <mergeCell ref="Q3:Q4"/>
  </mergeCell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3"/>
  <sheetViews>
    <sheetView topLeftCell="E1" workbookViewId="0">
      <selection activeCell="P26" sqref="P26:P29"/>
    </sheetView>
  </sheetViews>
  <sheetFormatPr baseColWidth="10" defaultColWidth="11.5" defaultRowHeight="15" x14ac:dyDescent="0.2"/>
  <cols>
    <col min="1" max="1" width="2.83203125" bestFit="1" customWidth="1"/>
    <col min="3" max="3" width="10.6640625" customWidth="1"/>
  </cols>
  <sheetData>
    <row r="1" spans="1:16" x14ac:dyDescent="0.2">
      <c r="A1" s="145" t="s">
        <v>106</v>
      </c>
      <c r="B1" s="145"/>
      <c r="C1" s="145"/>
      <c r="D1" s="145"/>
      <c r="E1" s="145"/>
      <c r="F1" s="145"/>
      <c r="G1" s="145"/>
      <c r="H1" s="145"/>
      <c r="I1" s="145"/>
      <c r="J1" s="145"/>
      <c r="K1" s="145"/>
      <c r="L1" s="145"/>
      <c r="M1" s="145"/>
      <c r="N1" s="145"/>
      <c r="O1" s="145"/>
      <c r="P1" s="145"/>
    </row>
    <row r="2" spans="1:16" x14ac:dyDescent="0.2">
      <c r="C2" s="144" t="s">
        <v>107</v>
      </c>
      <c r="G2" s="127" t="s">
        <v>2</v>
      </c>
      <c r="H2" s="128"/>
      <c r="I2" s="128"/>
      <c r="J2" s="128"/>
      <c r="K2" s="127" t="s">
        <v>11</v>
      </c>
      <c r="L2" s="128"/>
      <c r="M2" s="127" t="s">
        <v>4</v>
      </c>
      <c r="N2" s="128"/>
      <c r="O2" s="132"/>
      <c r="P2" s="69" t="s">
        <v>5</v>
      </c>
    </row>
    <row r="3" spans="1:16" ht="14.5" customHeight="1" x14ac:dyDescent="0.2">
      <c r="C3" s="144"/>
      <c r="D3" s="71" t="s">
        <v>108</v>
      </c>
      <c r="E3" s="71" t="s">
        <v>109</v>
      </c>
      <c r="F3" s="130" t="s">
        <v>110</v>
      </c>
      <c r="G3" s="127" t="s">
        <v>108</v>
      </c>
      <c r="H3" s="128"/>
      <c r="I3" s="128" t="s">
        <v>109</v>
      </c>
      <c r="J3" s="128"/>
      <c r="K3" s="127" t="s">
        <v>84</v>
      </c>
      <c r="L3" s="128"/>
      <c r="M3" s="68" t="s">
        <v>9</v>
      </c>
      <c r="N3" s="69" t="s">
        <v>10</v>
      </c>
      <c r="O3" s="69" t="s">
        <v>11</v>
      </c>
      <c r="P3" s="4"/>
    </row>
    <row r="4" spans="1:16" x14ac:dyDescent="0.2">
      <c r="C4" s="144"/>
      <c r="D4" s="134">
        <v>2010</v>
      </c>
      <c r="E4" s="134"/>
      <c r="F4" s="130"/>
      <c r="G4" s="2" t="s">
        <v>6</v>
      </c>
      <c r="H4" s="2" t="s">
        <v>7</v>
      </c>
      <c r="I4" s="2" t="s">
        <v>6</v>
      </c>
      <c r="J4" s="5" t="s">
        <v>7</v>
      </c>
      <c r="K4" s="68" t="s">
        <v>108</v>
      </c>
      <c r="L4" s="69" t="s">
        <v>109</v>
      </c>
      <c r="M4" s="68"/>
      <c r="N4" s="69"/>
      <c r="O4" s="69"/>
      <c r="P4" s="4"/>
    </row>
    <row r="5" spans="1:16" x14ac:dyDescent="0.2">
      <c r="B5" t="s">
        <v>13</v>
      </c>
      <c r="C5" s="33">
        <v>2010</v>
      </c>
      <c r="D5" s="69"/>
      <c r="E5" s="69"/>
      <c r="F5" s="69"/>
      <c r="G5" s="127">
        <v>2010</v>
      </c>
      <c r="H5" s="128"/>
      <c r="I5" s="128"/>
      <c r="J5" s="128"/>
      <c r="K5" s="127">
        <v>2010</v>
      </c>
      <c r="L5" s="128"/>
      <c r="M5" s="4">
        <v>2010</v>
      </c>
      <c r="N5" s="2">
        <v>2010</v>
      </c>
      <c r="O5" s="2">
        <v>2010</v>
      </c>
      <c r="P5" s="54">
        <v>2010</v>
      </c>
    </row>
    <row r="6" spans="1:16" x14ac:dyDescent="0.2">
      <c r="A6">
        <v>1</v>
      </c>
      <c r="B6" t="s">
        <v>50</v>
      </c>
      <c r="C6" s="34">
        <v>867568</v>
      </c>
      <c r="D6" s="5">
        <v>0</v>
      </c>
      <c r="E6" s="5">
        <v>0</v>
      </c>
      <c r="F6" s="5" t="s">
        <v>16</v>
      </c>
      <c r="G6" s="4" t="s">
        <v>16</v>
      </c>
      <c r="H6" s="17" t="s">
        <v>16</v>
      </c>
      <c r="I6" s="5" t="s">
        <v>16</v>
      </c>
      <c r="J6" s="17" t="s">
        <v>16</v>
      </c>
      <c r="K6" s="4" t="s">
        <v>16</v>
      </c>
      <c r="L6" s="8" t="s">
        <v>16</v>
      </c>
      <c r="M6" s="4"/>
      <c r="N6" s="2"/>
      <c r="O6" s="2"/>
      <c r="P6" s="54">
        <v>1</v>
      </c>
    </row>
    <row r="7" spans="1:16" x14ac:dyDescent="0.2">
      <c r="A7">
        <v>2</v>
      </c>
      <c r="B7" t="s">
        <v>17</v>
      </c>
      <c r="C7" s="34">
        <v>71005</v>
      </c>
      <c r="D7" s="5">
        <v>0</v>
      </c>
      <c r="E7" s="5">
        <v>0</v>
      </c>
      <c r="F7" s="2" t="s">
        <v>16</v>
      </c>
      <c r="G7" s="4" t="s">
        <v>16</v>
      </c>
      <c r="H7" s="17" t="s">
        <v>16</v>
      </c>
      <c r="I7" s="5" t="s">
        <v>16</v>
      </c>
      <c r="J7" s="17" t="s">
        <v>16</v>
      </c>
      <c r="K7" s="4" t="s">
        <v>16</v>
      </c>
      <c r="L7" s="8" t="s">
        <v>16</v>
      </c>
      <c r="M7" s="4"/>
      <c r="N7" s="2"/>
      <c r="O7" s="2"/>
      <c r="P7" s="54">
        <v>1</v>
      </c>
    </row>
    <row r="8" spans="1:16" x14ac:dyDescent="0.2">
      <c r="A8">
        <v>3</v>
      </c>
      <c r="B8" t="s">
        <v>18</v>
      </c>
      <c r="C8" s="34">
        <v>201509</v>
      </c>
      <c r="D8" s="5">
        <v>0</v>
      </c>
      <c r="E8" s="5">
        <v>0</v>
      </c>
      <c r="F8" s="2" t="s">
        <v>16</v>
      </c>
      <c r="G8" s="4" t="s">
        <v>16</v>
      </c>
      <c r="H8" s="17" t="s">
        <v>16</v>
      </c>
      <c r="I8" s="5" t="s">
        <v>16</v>
      </c>
      <c r="J8" s="17" t="s">
        <v>16</v>
      </c>
      <c r="K8" s="4" t="s">
        <v>16</v>
      </c>
      <c r="L8" s="8" t="s">
        <v>16</v>
      </c>
      <c r="M8" s="4"/>
      <c r="N8" s="2"/>
      <c r="O8" s="2"/>
      <c r="P8" s="54">
        <v>1</v>
      </c>
    </row>
    <row r="9" spans="1:16" x14ac:dyDescent="0.2">
      <c r="A9">
        <v>4</v>
      </c>
      <c r="B9" t="s">
        <v>51</v>
      </c>
      <c r="C9" s="34">
        <v>402587</v>
      </c>
      <c r="D9" s="5">
        <v>0</v>
      </c>
      <c r="E9" s="5">
        <v>0</v>
      </c>
      <c r="F9" s="5" t="s">
        <v>16</v>
      </c>
      <c r="G9" s="4" t="s">
        <v>16</v>
      </c>
      <c r="H9" s="17" t="s">
        <v>16</v>
      </c>
      <c r="I9" s="5" t="s">
        <v>16</v>
      </c>
      <c r="J9" s="17" t="s">
        <v>16</v>
      </c>
      <c r="K9" s="4" t="s">
        <v>16</v>
      </c>
      <c r="L9" s="8" t="s">
        <v>16</v>
      </c>
      <c r="M9" s="4"/>
      <c r="N9" s="2"/>
      <c r="O9" s="2"/>
      <c r="P9" s="54">
        <v>1</v>
      </c>
    </row>
    <row r="10" spans="1:16" s="24" customFormat="1" x14ac:dyDescent="0.2">
      <c r="A10" s="24">
        <v>5</v>
      </c>
      <c r="B10" s="24" t="s">
        <v>20</v>
      </c>
      <c r="C10" s="37">
        <v>25966</v>
      </c>
      <c r="D10" s="21">
        <v>1</v>
      </c>
      <c r="E10" s="21">
        <v>1</v>
      </c>
      <c r="F10" s="21" t="s">
        <v>111</v>
      </c>
      <c r="G10" s="38">
        <v>600</v>
      </c>
      <c r="H10" s="26">
        <f>SUM(100/C10*G10)</f>
        <v>2.3107140106292845</v>
      </c>
      <c r="I10" s="21">
        <v>600</v>
      </c>
      <c r="J10" s="26">
        <f>SUM(100/C10*I10)</f>
        <v>2.3107140106292845</v>
      </c>
      <c r="K10" s="38" t="s">
        <v>16</v>
      </c>
      <c r="L10" s="21" t="s">
        <v>16</v>
      </c>
      <c r="M10" s="38"/>
      <c r="N10" s="21">
        <v>4</v>
      </c>
      <c r="O10" s="21">
        <v>6</v>
      </c>
      <c r="P10" s="54">
        <f>(N10+O10)/2</f>
        <v>5</v>
      </c>
    </row>
    <row r="11" spans="1:16" s="24" customFormat="1" x14ac:dyDescent="0.2">
      <c r="A11" s="24">
        <v>6</v>
      </c>
      <c r="B11" s="24" t="s">
        <v>21</v>
      </c>
      <c r="C11" s="37">
        <v>209535</v>
      </c>
      <c r="D11" s="21">
        <v>0</v>
      </c>
      <c r="E11" s="21">
        <v>1</v>
      </c>
      <c r="F11" s="21" t="s">
        <v>112</v>
      </c>
      <c r="G11" s="38" t="s">
        <v>16</v>
      </c>
      <c r="H11" s="26" t="s">
        <v>16</v>
      </c>
      <c r="I11" s="21">
        <v>15000</v>
      </c>
      <c r="J11" s="26">
        <f>SUM(100/C11*I11)</f>
        <v>7.1587085689741574</v>
      </c>
      <c r="K11" s="38" t="s">
        <v>16</v>
      </c>
      <c r="L11" s="21">
        <v>60</v>
      </c>
      <c r="M11" s="38"/>
      <c r="N11" s="21">
        <v>1</v>
      </c>
      <c r="O11" s="21">
        <v>2</v>
      </c>
      <c r="P11" s="54">
        <f>(N11+O11)/2</f>
        <v>1.5</v>
      </c>
    </row>
    <row r="12" spans="1:16" x14ac:dyDescent="0.2">
      <c r="A12">
        <v>7</v>
      </c>
      <c r="B12" t="s">
        <v>22</v>
      </c>
      <c r="C12" s="34">
        <v>157562</v>
      </c>
      <c r="D12" s="2">
        <v>1</v>
      </c>
      <c r="E12" s="2">
        <v>1</v>
      </c>
      <c r="F12" s="5" t="s">
        <v>111</v>
      </c>
      <c r="G12" s="4">
        <v>20000</v>
      </c>
      <c r="H12" s="17">
        <f>SUM(100/C12*G12)</f>
        <v>12.69341592515962</v>
      </c>
      <c r="I12" s="2">
        <v>20000</v>
      </c>
      <c r="J12" s="17">
        <f>SUM(100/C12*I12)</f>
        <v>12.69341592515962</v>
      </c>
      <c r="K12" s="4">
        <v>90</v>
      </c>
      <c r="L12" s="2">
        <v>90</v>
      </c>
      <c r="M12" s="4"/>
      <c r="N12" s="5">
        <v>1</v>
      </c>
      <c r="O12" s="5">
        <v>3</v>
      </c>
      <c r="P12" s="54">
        <f>(N12+O12)/2</f>
        <v>2</v>
      </c>
    </row>
    <row r="13" spans="1:16" x14ac:dyDescent="0.2">
      <c r="A13">
        <v>8</v>
      </c>
      <c r="B13" t="s">
        <v>23</v>
      </c>
      <c r="C13" s="34">
        <v>96746</v>
      </c>
      <c r="D13" s="5">
        <v>0</v>
      </c>
      <c r="E13" s="5">
        <v>0</v>
      </c>
      <c r="F13" s="5" t="s">
        <v>16</v>
      </c>
      <c r="G13" s="4" t="s">
        <v>16</v>
      </c>
      <c r="H13" s="17" t="s">
        <v>16</v>
      </c>
      <c r="I13" s="5" t="s">
        <v>16</v>
      </c>
      <c r="J13" s="17" t="s">
        <v>16</v>
      </c>
      <c r="K13" s="4" t="s">
        <v>16</v>
      </c>
      <c r="L13" s="5" t="s">
        <v>16</v>
      </c>
      <c r="M13" s="4"/>
      <c r="N13" s="2"/>
      <c r="O13" s="2"/>
      <c r="P13" s="54">
        <v>1</v>
      </c>
    </row>
    <row r="14" spans="1:16" x14ac:dyDescent="0.2">
      <c r="A14">
        <v>9</v>
      </c>
      <c r="B14" t="s">
        <v>24</v>
      </c>
      <c r="C14" s="34">
        <v>170568</v>
      </c>
      <c r="D14" s="2">
        <v>1</v>
      </c>
      <c r="E14" s="2">
        <v>1</v>
      </c>
      <c r="F14" s="5" t="s">
        <v>111</v>
      </c>
      <c r="G14" s="4">
        <v>6000</v>
      </c>
      <c r="H14" s="17">
        <f>SUM(100/C14*G14)</f>
        <v>3.5176586464049531</v>
      </c>
      <c r="I14" s="2">
        <v>6000</v>
      </c>
      <c r="J14" s="17">
        <f>SUM(100/C14*I14)</f>
        <v>3.5176586464049531</v>
      </c>
      <c r="K14" s="4">
        <v>180</v>
      </c>
      <c r="L14" s="2">
        <v>180</v>
      </c>
      <c r="M14" s="4"/>
      <c r="N14" s="5">
        <v>3</v>
      </c>
      <c r="O14" s="5">
        <v>6</v>
      </c>
      <c r="P14" s="54">
        <f>(N14+O14)/2</f>
        <v>4.5</v>
      </c>
    </row>
    <row r="15" spans="1:16" x14ac:dyDescent="0.2">
      <c r="A15">
        <v>10</v>
      </c>
      <c r="B15" t="s">
        <v>25</v>
      </c>
      <c r="C15" s="34">
        <v>49017</v>
      </c>
      <c r="D15" s="2">
        <v>1</v>
      </c>
      <c r="E15" s="2">
        <v>1</v>
      </c>
      <c r="F15" s="2" t="s">
        <v>111</v>
      </c>
      <c r="G15" s="4">
        <v>1000</v>
      </c>
      <c r="H15" s="17">
        <f>SUM(100/C15*G15)</f>
        <v>2.040108533773997</v>
      </c>
      <c r="I15" s="2">
        <v>1000</v>
      </c>
      <c r="J15" s="17">
        <f>SUM(100/C15*I15)</f>
        <v>2.040108533773997</v>
      </c>
      <c r="K15" s="4" t="s">
        <v>16</v>
      </c>
      <c r="L15" s="2" t="s">
        <v>16</v>
      </c>
      <c r="M15" s="4"/>
      <c r="N15" s="5">
        <v>4</v>
      </c>
      <c r="O15" s="5">
        <v>6</v>
      </c>
      <c r="P15" s="54">
        <f>(N15+O15)/2</f>
        <v>5</v>
      </c>
    </row>
    <row r="16" spans="1:16" x14ac:dyDescent="0.2">
      <c r="A16">
        <v>11</v>
      </c>
      <c r="B16" t="s">
        <v>52</v>
      </c>
      <c r="C16" s="34">
        <v>306065</v>
      </c>
      <c r="D16" s="5">
        <v>0</v>
      </c>
      <c r="E16" s="5">
        <v>0</v>
      </c>
      <c r="F16" s="5" t="s">
        <v>16</v>
      </c>
      <c r="G16" s="4" t="s">
        <v>16</v>
      </c>
      <c r="H16" s="17" t="s">
        <v>16</v>
      </c>
      <c r="I16" s="2" t="s">
        <v>16</v>
      </c>
      <c r="J16" s="17" t="s">
        <v>16</v>
      </c>
      <c r="K16" s="6" t="s">
        <v>16</v>
      </c>
      <c r="L16" s="5" t="s">
        <v>16</v>
      </c>
      <c r="M16" s="4"/>
      <c r="N16" s="2"/>
      <c r="O16" s="2"/>
      <c r="P16" s="54">
        <v>1</v>
      </c>
    </row>
    <row r="17" spans="1:16" x14ac:dyDescent="0.2">
      <c r="A17">
        <v>12</v>
      </c>
      <c r="B17" t="s">
        <v>27</v>
      </c>
      <c r="C17" s="34">
        <v>122320</v>
      </c>
      <c r="D17" s="5">
        <v>0</v>
      </c>
      <c r="E17" s="5">
        <v>0</v>
      </c>
      <c r="F17" s="5" t="s">
        <v>16</v>
      </c>
      <c r="G17" s="4" t="s">
        <v>16</v>
      </c>
      <c r="H17" s="17" t="s">
        <v>16</v>
      </c>
      <c r="I17" s="2" t="s">
        <v>16</v>
      </c>
      <c r="J17" s="17" t="s">
        <v>16</v>
      </c>
      <c r="K17" s="6" t="s">
        <v>16</v>
      </c>
      <c r="L17" s="5" t="s">
        <v>16</v>
      </c>
      <c r="M17" s="4"/>
      <c r="N17" s="2"/>
      <c r="O17" s="2"/>
      <c r="P17" s="54">
        <v>1</v>
      </c>
    </row>
    <row r="18" spans="1:16" x14ac:dyDescent="0.2">
      <c r="A18">
        <v>13</v>
      </c>
      <c r="B18" t="s">
        <v>28</v>
      </c>
      <c r="C18" s="34">
        <v>254770</v>
      </c>
      <c r="D18" s="5">
        <v>0</v>
      </c>
      <c r="E18" s="5">
        <v>0</v>
      </c>
      <c r="F18" s="5" t="s">
        <v>16</v>
      </c>
      <c r="G18" s="4" t="s">
        <v>16</v>
      </c>
      <c r="H18" s="17" t="s">
        <v>16</v>
      </c>
      <c r="I18" s="2" t="s">
        <v>16</v>
      </c>
      <c r="J18" s="17" t="s">
        <v>16</v>
      </c>
      <c r="K18" s="6" t="s">
        <v>16</v>
      </c>
      <c r="L18" s="5" t="s">
        <v>16</v>
      </c>
      <c r="M18" s="4"/>
      <c r="N18" s="2"/>
      <c r="O18" s="2"/>
      <c r="P18" s="54">
        <v>1</v>
      </c>
    </row>
    <row r="19" spans="1:16" x14ac:dyDescent="0.2">
      <c r="A19">
        <v>14</v>
      </c>
      <c r="B19" t="s">
        <v>29</v>
      </c>
      <c r="C19" s="34">
        <v>52642</v>
      </c>
      <c r="D19" s="5">
        <v>0</v>
      </c>
      <c r="E19" s="5">
        <v>0</v>
      </c>
      <c r="F19" s="5" t="s">
        <v>16</v>
      </c>
      <c r="G19" s="4" t="s">
        <v>16</v>
      </c>
      <c r="H19" s="17" t="s">
        <v>16</v>
      </c>
      <c r="I19" s="2" t="s">
        <v>16</v>
      </c>
      <c r="J19" s="17" t="s">
        <v>16</v>
      </c>
      <c r="K19" s="6" t="s">
        <v>16</v>
      </c>
      <c r="L19" s="5" t="s">
        <v>16</v>
      </c>
      <c r="M19" s="4"/>
      <c r="N19" s="2"/>
      <c r="O19" s="2"/>
      <c r="P19" s="54">
        <v>1</v>
      </c>
    </row>
    <row r="20" spans="1:16" x14ac:dyDescent="0.2">
      <c r="A20" s="1">
        <v>15</v>
      </c>
      <c r="B20" s="1" t="s">
        <v>31</v>
      </c>
      <c r="C20" s="34">
        <v>134459</v>
      </c>
      <c r="D20" s="5">
        <v>0</v>
      </c>
      <c r="E20" s="5">
        <v>0</v>
      </c>
      <c r="F20" s="5" t="s">
        <v>16</v>
      </c>
      <c r="G20" s="4" t="s">
        <v>16</v>
      </c>
      <c r="H20" s="17" t="s">
        <v>16</v>
      </c>
      <c r="I20" s="2" t="s">
        <v>16</v>
      </c>
      <c r="J20" s="17" t="s">
        <v>16</v>
      </c>
      <c r="K20" s="6" t="s">
        <v>16</v>
      </c>
      <c r="L20" s="5" t="s">
        <v>16</v>
      </c>
      <c r="M20" s="6"/>
      <c r="N20" s="5"/>
      <c r="O20" s="5"/>
      <c r="P20" s="54">
        <v>1</v>
      </c>
    </row>
    <row r="21" spans="1:16" x14ac:dyDescent="0.2">
      <c r="A21">
        <v>16</v>
      </c>
      <c r="B21" t="s">
        <v>32</v>
      </c>
      <c r="C21" s="34">
        <v>236294</v>
      </c>
      <c r="D21" s="5">
        <v>0</v>
      </c>
      <c r="E21" s="5">
        <v>0</v>
      </c>
      <c r="F21" s="5" t="s">
        <v>16</v>
      </c>
      <c r="G21" s="4" t="s">
        <v>16</v>
      </c>
      <c r="H21" s="17" t="s">
        <v>16</v>
      </c>
      <c r="I21" s="2" t="s">
        <v>16</v>
      </c>
      <c r="J21" s="17" t="s">
        <v>16</v>
      </c>
      <c r="K21" s="6" t="s">
        <v>16</v>
      </c>
      <c r="L21" s="5" t="s">
        <v>16</v>
      </c>
      <c r="M21" s="4"/>
      <c r="N21" s="2"/>
      <c r="O21" s="2"/>
      <c r="P21" s="54">
        <v>1</v>
      </c>
    </row>
    <row r="22" spans="1:16" x14ac:dyDescent="0.2">
      <c r="A22">
        <v>17</v>
      </c>
      <c r="B22" t="s">
        <v>34</v>
      </c>
      <c r="C22" s="34">
        <v>180715</v>
      </c>
      <c r="D22" s="5">
        <v>0</v>
      </c>
      <c r="E22" s="5">
        <v>0</v>
      </c>
      <c r="F22" s="5" t="s">
        <v>16</v>
      </c>
      <c r="G22" s="4" t="s">
        <v>16</v>
      </c>
      <c r="H22" s="17" t="s">
        <v>16</v>
      </c>
      <c r="I22" s="2" t="s">
        <v>16</v>
      </c>
      <c r="J22" s="17" t="s">
        <v>16</v>
      </c>
      <c r="K22" s="6" t="s">
        <v>16</v>
      </c>
      <c r="L22" s="5" t="s">
        <v>16</v>
      </c>
      <c r="M22" s="4"/>
      <c r="N22" s="2"/>
      <c r="O22" s="2"/>
      <c r="P22" s="54">
        <v>1</v>
      </c>
    </row>
    <row r="23" spans="1:16" x14ac:dyDescent="0.2">
      <c r="A23">
        <v>18</v>
      </c>
      <c r="B23" t="s">
        <v>35</v>
      </c>
      <c r="C23" s="34">
        <v>113666</v>
      </c>
      <c r="D23" s="5">
        <v>0</v>
      </c>
      <c r="E23" s="5">
        <v>0</v>
      </c>
      <c r="F23" s="5" t="s">
        <v>16</v>
      </c>
      <c r="G23" s="4" t="s">
        <v>16</v>
      </c>
      <c r="H23" s="17" t="s">
        <v>16</v>
      </c>
      <c r="I23" s="2" t="s">
        <v>16</v>
      </c>
      <c r="J23" s="17" t="s">
        <v>16</v>
      </c>
      <c r="K23" s="6" t="s">
        <v>16</v>
      </c>
      <c r="L23" s="5" t="s">
        <v>16</v>
      </c>
      <c r="M23" s="4"/>
      <c r="N23" s="2"/>
      <c r="O23" s="2"/>
      <c r="P23" s="54">
        <v>1</v>
      </c>
    </row>
    <row r="24" spans="1:16" x14ac:dyDescent="0.2">
      <c r="A24">
        <v>19</v>
      </c>
      <c r="B24" t="s">
        <v>36</v>
      </c>
      <c r="C24" s="34">
        <v>185737</v>
      </c>
      <c r="D24" s="5">
        <v>0</v>
      </c>
      <c r="E24" s="5">
        <v>0</v>
      </c>
      <c r="F24" s="5" t="s">
        <v>16</v>
      </c>
      <c r="G24" s="4" t="s">
        <v>16</v>
      </c>
      <c r="H24" s="17" t="s">
        <v>16</v>
      </c>
      <c r="I24" s="2" t="s">
        <v>16</v>
      </c>
      <c r="J24" s="17" t="s">
        <v>16</v>
      </c>
      <c r="K24" s="6" t="s">
        <v>16</v>
      </c>
      <c r="L24" s="5" t="s">
        <v>16</v>
      </c>
      <c r="M24" s="4"/>
      <c r="N24" s="2"/>
      <c r="O24" s="2"/>
      <c r="P24" s="54">
        <v>1</v>
      </c>
    </row>
    <row r="25" spans="1:16" x14ac:dyDescent="0.2">
      <c r="A25">
        <v>20</v>
      </c>
      <c r="B25" t="s">
        <v>37</v>
      </c>
      <c r="C25" s="34">
        <v>707615</v>
      </c>
      <c r="D25" s="2">
        <v>1</v>
      </c>
      <c r="E25" s="2">
        <v>1</v>
      </c>
      <c r="F25" s="5" t="s">
        <v>111</v>
      </c>
      <c r="G25" s="4">
        <v>30000</v>
      </c>
      <c r="H25" s="17">
        <f>SUM(100/C25*G25)</f>
        <v>4.2395935642969693</v>
      </c>
      <c r="I25" s="2">
        <v>30000</v>
      </c>
      <c r="J25" s="17">
        <f>SUM(100/C25*I25)</f>
        <v>4.2395935642969693</v>
      </c>
      <c r="K25" s="6" t="s">
        <v>16</v>
      </c>
      <c r="L25" s="5" t="s">
        <v>16</v>
      </c>
      <c r="M25" s="4"/>
      <c r="N25" s="2">
        <v>2</v>
      </c>
      <c r="O25" s="2">
        <v>6</v>
      </c>
      <c r="P25" s="54">
        <f>(N25+O25)/2</f>
        <v>4</v>
      </c>
    </row>
    <row r="26" spans="1:16" x14ac:dyDescent="0.2">
      <c r="A26">
        <v>21</v>
      </c>
      <c r="B26" t="s">
        <v>38</v>
      </c>
      <c r="C26" s="34">
        <v>391210</v>
      </c>
      <c r="D26" s="5">
        <v>0</v>
      </c>
      <c r="E26" s="5">
        <v>0</v>
      </c>
      <c r="F26" s="5" t="s">
        <v>16</v>
      </c>
      <c r="G26" s="4" t="s">
        <v>16</v>
      </c>
      <c r="H26" s="17" t="s">
        <v>16</v>
      </c>
      <c r="I26" s="5" t="s">
        <v>16</v>
      </c>
      <c r="J26" s="17" t="s">
        <v>16</v>
      </c>
      <c r="K26" s="6" t="s">
        <v>16</v>
      </c>
      <c r="L26" s="5" t="s">
        <v>16</v>
      </c>
      <c r="M26" s="4"/>
      <c r="N26" s="2"/>
      <c r="O26" s="2"/>
      <c r="P26" s="54">
        <v>1</v>
      </c>
    </row>
    <row r="27" spans="1:16" s="1" customFormat="1" x14ac:dyDescent="0.2">
      <c r="A27" s="1">
        <v>22</v>
      </c>
      <c r="B27" s="1" t="s">
        <v>39</v>
      </c>
      <c r="C27" s="34">
        <v>24783</v>
      </c>
      <c r="D27" s="5">
        <v>0</v>
      </c>
      <c r="E27" s="5">
        <v>0</v>
      </c>
      <c r="F27" s="5" t="s">
        <v>16</v>
      </c>
      <c r="G27" s="4" t="s">
        <v>16</v>
      </c>
      <c r="H27" s="17" t="s">
        <v>16</v>
      </c>
      <c r="I27" s="5" t="s">
        <v>16</v>
      </c>
      <c r="J27" s="17" t="s">
        <v>16</v>
      </c>
      <c r="K27" s="6" t="s">
        <v>16</v>
      </c>
      <c r="L27" s="5" t="s">
        <v>16</v>
      </c>
      <c r="M27" s="6"/>
      <c r="N27" s="5"/>
      <c r="O27" s="5"/>
      <c r="P27" s="54">
        <v>1</v>
      </c>
    </row>
    <row r="28" spans="1:16" s="1" customFormat="1" x14ac:dyDescent="0.2">
      <c r="A28" s="1">
        <v>23</v>
      </c>
      <c r="B28" s="1" t="s">
        <v>40</v>
      </c>
      <c r="C28" s="34">
        <v>30039</v>
      </c>
      <c r="D28" s="5">
        <v>0</v>
      </c>
      <c r="E28" s="5">
        <v>0</v>
      </c>
      <c r="F28" s="5" t="s">
        <v>16</v>
      </c>
      <c r="G28" s="4" t="s">
        <v>16</v>
      </c>
      <c r="H28" s="17" t="s">
        <v>16</v>
      </c>
      <c r="I28" s="5" t="s">
        <v>16</v>
      </c>
      <c r="J28" s="17" t="s">
        <v>16</v>
      </c>
      <c r="K28" s="6" t="s">
        <v>16</v>
      </c>
      <c r="L28" s="5" t="s">
        <v>16</v>
      </c>
      <c r="M28" s="6"/>
      <c r="N28" s="5"/>
      <c r="O28" s="5"/>
      <c r="P28" s="54">
        <v>1</v>
      </c>
    </row>
    <row r="29" spans="1:16" s="1" customFormat="1" x14ac:dyDescent="0.2">
      <c r="A29" s="1">
        <v>24</v>
      </c>
      <c r="B29" s="1" t="s">
        <v>41</v>
      </c>
      <c r="C29" s="34">
        <v>37442</v>
      </c>
      <c r="D29" s="5">
        <v>0</v>
      </c>
      <c r="E29" s="5">
        <v>0</v>
      </c>
      <c r="F29" s="5" t="s">
        <v>16</v>
      </c>
      <c r="G29" s="4" t="s">
        <v>16</v>
      </c>
      <c r="H29" s="17" t="s">
        <v>16</v>
      </c>
      <c r="I29" s="5" t="s">
        <v>16</v>
      </c>
      <c r="J29" s="17" t="s">
        <v>16</v>
      </c>
      <c r="K29" s="6" t="s">
        <v>16</v>
      </c>
      <c r="L29" s="5" t="s">
        <v>16</v>
      </c>
      <c r="M29" s="6"/>
      <c r="N29" s="5"/>
      <c r="O29" s="5"/>
      <c r="P29" s="54">
        <v>1</v>
      </c>
    </row>
    <row r="31" spans="1:16" x14ac:dyDescent="0.2">
      <c r="B31" s="1"/>
    </row>
    <row r="32" spans="1:16" x14ac:dyDescent="0.2">
      <c r="B32" s="146"/>
      <c r="C32" s="146"/>
      <c r="D32" s="146"/>
      <c r="E32" s="146"/>
      <c r="F32" s="146"/>
      <c r="G32" s="146"/>
      <c r="H32" s="73"/>
      <c r="I32" s="73"/>
      <c r="J32" s="73"/>
    </row>
    <row r="33" spans="2:5" x14ac:dyDescent="0.2">
      <c r="B33" s="126"/>
      <c r="C33" s="126"/>
      <c r="D33" s="126"/>
      <c r="E33" s="126"/>
    </row>
  </sheetData>
  <mergeCells count="14">
    <mergeCell ref="C2:C4"/>
    <mergeCell ref="A1:P1"/>
    <mergeCell ref="F3:F4"/>
    <mergeCell ref="B32:G32"/>
    <mergeCell ref="B33:E33"/>
    <mergeCell ref="G2:J2"/>
    <mergeCell ref="M2:O2"/>
    <mergeCell ref="K3:L3"/>
    <mergeCell ref="K5:L5"/>
    <mergeCell ref="K2:L2"/>
    <mergeCell ref="D4:E4"/>
    <mergeCell ref="G3:H3"/>
    <mergeCell ref="I3:J3"/>
    <mergeCell ref="G5:J5"/>
  </mergeCells>
  <pageMargins left="0.7" right="0.7" top="0.78740157499999996" bottom="0.78740157499999996"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78"/>
  <sheetViews>
    <sheetView tabSelected="1" topLeftCell="D2" zoomScale="119" zoomScaleNormal="70" zoomScalePageLayoutView="70" workbookViewId="0">
      <selection activeCell="AG4" sqref="AG4:AG28"/>
    </sheetView>
  </sheetViews>
  <sheetFormatPr baseColWidth="10" defaultColWidth="11.5" defaultRowHeight="15" x14ac:dyDescent="0.2"/>
  <cols>
    <col min="1" max="1" width="3" bestFit="1" customWidth="1"/>
    <col min="17" max="17" width="11.5" style="3"/>
    <col min="30" max="30" width="11.5" bestFit="1" customWidth="1"/>
    <col min="31" max="31" width="21.83203125" customWidth="1"/>
    <col min="32" max="32" width="19.33203125" customWidth="1"/>
  </cols>
  <sheetData>
    <row r="1" spans="1:33" x14ac:dyDescent="0.2">
      <c r="A1" s="147" t="s">
        <v>113</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row>
    <row r="2" spans="1:33" x14ac:dyDescent="0.2">
      <c r="C2" s="127" t="s">
        <v>114</v>
      </c>
      <c r="D2" s="128"/>
      <c r="E2" s="128"/>
      <c r="F2" s="84"/>
      <c r="G2" s="111"/>
      <c r="H2" s="126" t="s">
        <v>115</v>
      </c>
      <c r="I2" s="126"/>
      <c r="J2" s="126"/>
      <c r="K2" s="83"/>
      <c r="L2" s="110"/>
      <c r="M2" s="127" t="s">
        <v>116</v>
      </c>
      <c r="N2" s="128"/>
      <c r="O2" s="128"/>
      <c r="P2" s="111"/>
      <c r="Q2" s="112"/>
      <c r="R2" s="126" t="s">
        <v>117</v>
      </c>
      <c r="S2" s="126"/>
      <c r="T2" s="126"/>
      <c r="U2" s="126"/>
      <c r="V2" s="126"/>
      <c r="W2" s="91"/>
      <c r="X2" s="91"/>
      <c r="Y2" s="91"/>
      <c r="Z2" s="36" t="s">
        <v>106</v>
      </c>
      <c r="AA2" s="128" t="s">
        <v>118</v>
      </c>
      <c r="AB2" s="128"/>
      <c r="AC2" s="128"/>
      <c r="AD2" s="10"/>
      <c r="AF2" s="48"/>
    </row>
    <row r="3" spans="1:33" x14ac:dyDescent="0.2">
      <c r="C3" s="68"/>
      <c r="D3" s="69"/>
      <c r="E3" s="69"/>
      <c r="F3" s="84"/>
      <c r="G3" s="111"/>
      <c r="H3" s="68"/>
      <c r="I3" s="67"/>
      <c r="J3" s="67"/>
      <c r="K3" s="83"/>
      <c r="L3" s="110"/>
      <c r="M3" s="68"/>
      <c r="N3" s="69"/>
      <c r="O3" s="84"/>
      <c r="P3" s="111"/>
      <c r="Q3" s="112"/>
      <c r="R3" s="67"/>
      <c r="S3" s="67"/>
      <c r="T3" s="67" t="s">
        <v>119</v>
      </c>
      <c r="U3" s="67" t="s">
        <v>120</v>
      </c>
      <c r="V3" s="67" t="s">
        <v>121</v>
      </c>
      <c r="W3" s="91" t="s">
        <v>119</v>
      </c>
      <c r="X3" s="91" t="s">
        <v>120</v>
      </c>
      <c r="Y3" s="91" t="s">
        <v>121</v>
      </c>
      <c r="Z3" s="36"/>
      <c r="AA3" s="69"/>
      <c r="AB3" s="69"/>
      <c r="AC3" s="55" t="s">
        <v>122</v>
      </c>
      <c r="AD3" s="56" t="s">
        <v>123</v>
      </c>
      <c r="AE3" t="s">
        <v>135</v>
      </c>
      <c r="AF3" t="s">
        <v>143</v>
      </c>
      <c r="AG3" t="s">
        <v>171</v>
      </c>
    </row>
    <row r="4" spans="1:33" x14ac:dyDescent="0.2">
      <c r="B4" t="s">
        <v>13</v>
      </c>
      <c r="C4" s="16">
        <v>1970</v>
      </c>
      <c r="D4" s="10">
        <v>1996</v>
      </c>
      <c r="E4" s="10">
        <v>2010</v>
      </c>
      <c r="F4" s="23">
        <v>2016</v>
      </c>
      <c r="G4" s="23" t="s">
        <v>173</v>
      </c>
      <c r="H4" s="16">
        <v>1970</v>
      </c>
      <c r="I4" s="22">
        <v>1996</v>
      </c>
      <c r="J4" s="22">
        <v>2010</v>
      </c>
      <c r="K4" s="23">
        <v>2016</v>
      </c>
      <c r="L4" s="23" t="s">
        <v>173</v>
      </c>
      <c r="M4" s="16">
        <v>1970</v>
      </c>
      <c r="N4" s="10">
        <v>1996</v>
      </c>
      <c r="O4" s="14">
        <v>2010</v>
      </c>
      <c r="P4" s="16">
        <v>2016</v>
      </c>
      <c r="Q4" s="14" t="s">
        <v>173</v>
      </c>
      <c r="R4">
        <v>1970</v>
      </c>
      <c r="S4">
        <v>1996</v>
      </c>
      <c r="T4">
        <v>2010</v>
      </c>
      <c r="U4">
        <v>2010</v>
      </c>
      <c r="V4">
        <v>2010</v>
      </c>
      <c r="W4">
        <v>2016</v>
      </c>
      <c r="X4">
        <v>2016</v>
      </c>
      <c r="Y4">
        <v>2016</v>
      </c>
      <c r="Z4" s="37">
        <v>2010</v>
      </c>
      <c r="AA4" s="2">
        <v>1970</v>
      </c>
      <c r="AB4" s="2">
        <v>1996</v>
      </c>
      <c r="AC4" s="57">
        <v>2010</v>
      </c>
      <c r="AD4" s="58" t="s">
        <v>124</v>
      </c>
      <c r="AE4">
        <v>2016</v>
      </c>
      <c r="AF4">
        <v>2016</v>
      </c>
      <c r="AG4" s="125">
        <v>2016</v>
      </c>
    </row>
    <row r="5" spans="1:33" x14ac:dyDescent="0.2">
      <c r="A5">
        <v>1</v>
      </c>
      <c r="B5" t="s">
        <v>50</v>
      </c>
      <c r="C5" s="31">
        <f>(Verfassungsinitiative!AG5)</f>
        <v>4</v>
      </c>
      <c r="D5" s="31">
        <f>(Verfassungsinitiative!AH5)</f>
        <v>3.33</v>
      </c>
      <c r="E5" s="31">
        <f>(Verfassungsinitiative!AI5)</f>
        <v>4.5</v>
      </c>
      <c r="F5" s="17">
        <v>4.5</v>
      </c>
      <c r="G5" s="17">
        <v>4.333333333333333</v>
      </c>
      <c r="H5" s="31">
        <f>(Gesetzesinitiative!AG5)</f>
        <v>4</v>
      </c>
      <c r="I5" s="28">
        <f>(Gesetzesinitiative!AH5)</f>
        <v>3.33</v>
      </c>
      <c r="J5" s="28">
        <f>(Gesetzesinitiative!AI5)</f>
        <v>4.5</v>
      </c>
      <c r="K5" s="28">
        <v>4.5</v>
      </c>
      <c r="L5" s="28">
        <v>4.333333333333333</v>
      </c>
      <c r="M5" s="31">
        <f>(Gesetzesreferendum!AK5)</f>
        <v>6</v>
      </c>
      <c r="N5" s="31">
        <f>(Gesetzesreferendum!AL5)</f>
        <v>6</v>
      </c>
      <c r="O5" s="53">
        <f>(Gesetzesreferendum!AM5)</f>
        <v>4</v>
      </c>
      <c r="P5" s="31">
        <v>4</v>
      </c>
      <c r="Q5" s="124">
        <v>4</v>
      </c>
      <c r="R5">
        <v>3.5</v>
      </c>
      <c r="S5">
        <v>4</v>
      </c>
      <c r="T5" s="28">
        <v>1</v>
      </c>
      <c r="U5" s="28">
        <v>4.5</v>
      </c>
      <c r="V5" s="28">
        <f>('Finanzreferendum - sumary'!E4)</f>
        <v>4.5</v>
      </c>
      <c r="W5" s="3">
        <v>1</v>
      </c>
      <c r="X5" s="28">
        <v>4.25</v>
      </c>
      <c r="Y5" s="28">
        <v>4.25</v>
      </c>
      <c r="Z5" s="37">
        <f>(Recall!P6)</f>
        <v>1</v>
      </c>
      <c r="AA5" s="2">
        <v>4.38</v>
      </c>
      <c r="AB5" s="2">
        <v>4.17</v>
      </c>
      <c r="AC5" s="59">
        <f t="shared" ref="AC5:AC28" si="0">SUM((E5+J5+O5+V5)/4)</f>
        <v>4.375</v>
      </c>
      <c r="AD5" s="59">
        <f t="shared" ref="AD5:AD28" si="1">SUM((E5+J5+O5+V5+Z5)/5)</f>
        <v>3.7</v>
      </c>
      <c r="AE5">
        <f t="shared" ref="AE5:AE28" si="2">SUM((F5+K5+P5)/3)</f>
        <v>4.333333333333333</v>
      </c>
      <c r="AF5">
        <f>SUM((F5+K5+P5+Y5)/4)</f>
        <v>4.3125</v>
      </c>
      <c r="AG5" s="125">
        <f t="shared" ref="AG5:AG28" si="3">SUM((G5+L5+Q5+Y5)/4)</f>
        <v>4.2291666666666661</v>
      </c>
    </row>
    <row r="6" spans="1:33" x14ac:dyDescent="0.2">
      <c r="A6">
        <v>2</v>
      </c>
      <c r="B6" t="s">
        <v>17</v>
      </c>
      <c r="C6" s="31">
        <f>(Verfassungsinitiative!AG6)</f>
        <v>4.33</v>
      </c>
      <c r="D6" s="31">
        <f>(Verfassungsinitiative!AH6)</f>
        <v>5</v>
      </c>
      <c r="E6" s="31">
        <f>(Verfassungsinitiative!AI6)</f>
        <v>5</v>
      </c>
      <c r="F6" s="17">
        <v>5</v>
      </c>
      <c r="G6" s="17">
        <v>5.333333333333333</v>
      </c>
      <c r="H6" s="31">
        <f>(Gesetzesinitiative!AG6)</f>
        <v>4.67</v>
      </c>
      <c r="I6" s="28">
        <f>(Gesetzesinitiative!AH6)</f>
        <v>5</v>
      </c>
      <c r="J6" s="28">
        <f>(Gesetzesinitiative!AI6)</f>
        <v>5</v>
      </c>
      <c r="K6" s="28">
        <v>5</v>
      </c>
      <c r="L6" s="28">
        <v>5.333333333333333</v>
      </c>
      <c r="M6" s="31">
        <f>(Gesetzesreferendum!AK6)</f>
        <v>3.67</v>
      </c>
      <c r="N6" s="31">
        <f>(Gesetzesreferendum!AL6)</f>
        <v>3.67</v>
      </c>
      <c r="O6" s="53">
        <f>(Gesetzesreferendum!AM6)</f>
        <v>3</v>
      </c>
      <c r="P6" s="31">
        <v>3.5</v>
      </c>
      <c r="Q6" s="124">
        <v>4</v>
      </c>
      <c r="R6">
        <v>4.25</v>
      </c>
      <c r="S6">
        <v>4</v>
      </c>
      <c r="T6" s="28">
        <v>1</v>
      </c>
      <c r="U6" s="28">
        <v>4.25</v>
      </c>
      <c r="V6" s="28">
        <f>('Finanzreferendum - sumary'!E5)</f>
        <v>4.25</v>
      </c>
      <c r="W6" s="3">
        <v>1</v>
      </c>
      <c r="X6" s="28">
        <v>4.25</v>
      </c>
      <c r="Y6" s="28">
        <v>4.25</v>
      </c>
      <c r="Z6" s="37">
        <f>(Recall!P7)</f>
        <v>1</v>
      </c>
      <c r="AA6" s="2">
        <v>4.2300000000000004</v>
      </c>
      <c r="AB6" s="2">
        <v>4.42</v>
      </c>
      <c r="AC6" s="59">
        <f t="shared" si="0"/>
        <v>4.3125</v>
      </c>
      <c r="AD6" s="59">
        <f t="shared" si="1"/>
        <v>3.65</v>
      </c>
      <c r="AE6">
        <f t="shared" si="2"/>
        <v>4.5</v>
      </c>
      <c r="AF6">
        <f t="shared" ref="AF6:AF28" si="4">SUM((F6+K6+P6+Y6)/4)</f>
        <v>4.4375</v>
      </c>
      <c r="AG6" s="125">
        <f t="shared" si="3"/>
        <v>4.7291666666666661</v>
      </c>
    </row>
    <row r="7" spans="1:33" s="24" customFormat="1" x14ac:dyDescent="0.2">
      <c r="A7" s="24">
        <v>3</v>
      </c>
      <c r="B7" s="24" t="s">
        <v>18</v>
      </c>
      <c r="C7" s="31">
        <f>(Verfassungsinitiative!AG7)</f>
        <v>3</v>
      </c>
      <c r="D7" s="31">
        <f>(Verfassungsinitiative!AH7)</f>
        <v>4.33</v>
      </c>
      <c r="E7" s="31">
        <f>(Verfassungsinitiative!AI7)</f>
        <v>5</v>
      </c>
      <c r="F7" s="17">
        <v>5</v>
      </c>
      <c r="G7" s="17">
        <v>4.666666666666667</v>
      </c>
      <c r="H7" s="31">
        <f>(Gesetzesinitiative!AG7)</f>
        <v>3.33</v>
      </c>
      <c r="I7" s="28">
        <f>(Gesetzesinitiative!AH7)</f>
        <v>5</v>
      </c>
      <c r="J7" s="28">
        <f>(Gesetzesinitiative!AI7)</f>
        <v>5.5</v>
      </c>
      <c r="K7" s="28">
        <v>5.5</v>
      </c>
      <c r="L7" s="28">
        <v>5.333333333333333</v>
      </c>
      <c r="M7" s="31">
        <f>(Gesetzesreferendum!AK7)</f>
        <v>6</v>
      </c>
      <c r="N7" s="31">
        <f>(Gesetzesreferendum!AL7)</f>
        <v>4</v>
      </c>
      <c r="O7" s="53">
        <f>(Gesetzesreferendum!AM7)</f>
        <v>4</v>
      </c>
      <c r="P7" s="31">
        <v>4</v>
      </c>
      <c r="Q7" s="124">
        <v>4</v>
      </c>
      <c r="R7" s="24">
        <v>1</v>
      </c>
      <c r="S7" s="24">
        <v>1</v>
      </c>
      <c r="T7" s="35">
        <v>1</v>
      </c>
      <c r="U7" s="35">
        <v>3</v>
      </c>
      <c r="V7" s="28">
        <f>('Finanzreferendum - sumary'!E6)</f>
        <v>3</v>
      </c>
      <c r="W7" s="3">
        <v>1</v>
      </c>
      <c r="X7" s="109">
        <v>3.25</v>
      </c>
      <c r="Y7" s="28">
        <v>3.25</v>
      </c>
      <c r="Z7" s="37">
        <f>(Recall!P8)</f>
        <v>1</v>
      </c>
      <c r="AA7" s="21">
        <v>3.33</v>
      </c>
      <c r="AB7" s="21">
        <v>3.58</v>
      </c>
      <c r="AC7" s="59">
        <f t="shared" si="0"/>
        <v>4.375</v>
      </c>
      <c r="AD7" s="59">
        <f t="shared" si="1"/>
        <v>3.7</v>
      </c>
      <c r="AE7">
        <f t="shared" si="2"/>
        <v>4.833333333333333</v>
      </c>
      <c r="AF7" s="104">
        <f t="shared" si="4"/>
        <v>4.4375</v>
      </c>
      <c r="AG7" s="125">
        <f t="shared" si="3"/>
        <v>4.3125</v>
      </c>
    </row>
    <row r="8" spans="1:33" s="24" customFormat="1" x14ac:dyDescent="0.2">
      <c r="A8" s="24">
        <v>4</v>
      </c>
      <c r="B8" s="24" t="s">
        <v>51</v>
      </c>
      <c r="C8" s="31">
        <f>(Verfassungsinitiative!AG8)</f>
        <v>2</v>
      </c>
      <c r="D8" s="31">
        <f>(Verfassungsinitiative!AH8)</f>
        <v>2.33</v>
      </c>
      <c r="E8" s="31">
        <f>(Verfassungsinitiative!AI8)</f>
        <v>3</v>
      </c>
      <c r="F8" s="17">
        <v>3</v>
      </c>
      <c r="G8" s="17">
        <v>2.6666666666666665</v>
      </c>
      <c r="H8" s="31">
        <f>(Gesetzesinitiative!AG8)</f>
        <v>2</v>
      </c>
      <c r="I8" s="28">
        <f>(Gesetzesinitiative!AH8)</f>
        <v>2.33</v>
      </c>
      <c r="J8" s="28">
        <f>(Gesetzesinitiative!AI8)</f>
        <v>3</v>
      </c>
      <c r="K8" s="28">
        <v>3</v>
      </c>
      <c r="L8" s="28">
        <v>2.6666666666666665</v>
      </c>
      <c r="M8" s="31">
        <f>(Gesetzesreferendum!AK8)</f>
        <v>1</v>
      </c>
      <c r="N8" s="31">
        <f>(Gesetzesreferendum!AL8)</f>
        <v>2</v>
      </c>
      <c r="O8" s="53">
        <f>(Gesetzesreferendum!AM8)</f>
        <v>3</v>
      </c>
      <c r="P8" s="31">
        <v>3</v>
      </c>
      <c r="Q8" s="124">
        <v>2.3333333333333335</v>
      </c>
      <c r="R8" s="24">
        <v>1</v>
      </c>
      <c r="S8" s="24">
        <v>3</v>
      </c>
      <c r="T8" s="35">
        <v>1</v>
      </c>
      <c r="U8" s="35">
        <v>1.75</v>
      </c>
      <c r="V8" s="28">
        <f>('Finanzreferendum - sumary'!E7)</f>
        <v>1.75</v>
      </c>
      <c r="W8" s="3">
        <v>1</v>
      </c>
      <c r="X8" s="123">
        <v>2</v>
      </c>
      <c r="Y8" s="28">
        <v>2</v>
      </c>
      <c r="Z8" s="37">
        <f>(Recall!P9)</f>
        <v>1</v>
      </c>
      <c r="AA8" s="21">
        <v>1.5</v>
      </c>
      <c r="AB8" s="21">
        <v>2.42</v>
      </c>
      <c r="AC8" s="59">
        <f t="shared" si="0"/>
        <v>2.6875</v>
      </c>
      <c r="AD8" s="59">
        <f t="shared" si="1"/>
        <v>2.35</v>
      </c>
      <c r="AE8">
        <f t="shared" si="2"/>
        <v>3</v>
      </c>
      <c r="AF8" s="122">
        <f t="shared" si="4"/>
        <v>2.75</v>
      </c>
      <c r="AG8" s="125">
        <f t="shared" si="3"/>
        <v>2.4166666666666665</v>
      </c>
    </row>
    <row r="9" spans="1:33" s="24" customFormat="1" x14ac:dyDescent="0.2">
      <c r="A9" s="24">
        <v>5</v>
      </c>
      <c r="B9" s="24" t="s">
        <v>20</v>
      </c>
      <c r="C9" s="31">
        <f>(Verfassungsinitiative!AG9)</f>
        <v>5</v>
      </c>
      <c r="D9" s="31">
        <f>(Verfassungsinitiative!AH9)</f>
        <v>5.67</v>
      </c>
      <c r="E9" s="31">
        <f>(Verfassungsinitiative!AI9)</f>
        <v>5</v>
      </c>
      <c r="F9" s="17">
        <v>5</v>
      </c>
      <c r="G9" s="17">
        <v>5.333333333333333</v>
      </c>
      <c r="H9" s="31">
        <f>(Gesetzesinitiative!AG9)</f>
        <v>5</v>
      </c>
      <c r="I9" s="28">
        <f>(Gesetzesinitiative!AH9)</f>
        <v>5.67</v>
      </c>
      <c r="J9" s="28">
        <f>(Gesetzesinitiative!AI9)</f>
        <v>5</v>
      </c>
      <c r="K9" s="28">
        <v>5</v>
      </c>
      <c r="L9" s="28">
        <v>5.333333333333333</v>
      </c>
      <c r="M9" s="31">
        <f>(Gesetzesreferendum!AK9)</f>
        <v>5</v>
      </c>
      <c r="N9" s="31">
        <f>(Gesetzesreferendum!AL9)</f>
        <v>5.33</v>
      </c>
      <c r="O9" s="53">
        <f>(Gesetzesreferendum!AM9)</f>
        <v>4</v>
      </c>
      <c r="P9" s="31">
        <v>4</v>
      </c>
      <c r="Q9" s="124">
        <v>4.666666666666667</v>
      </c>
      <c r="R9" s="24">
        <v>6</v>
      </c>
      <c r="S9" s="24">
        <v>4.5</v>
      </c>
      <c r="T9" s="35">
        <v>4</v>
      </c>
      <c r="U9" s="35">
        <v>4.5</v>
      </c>
      <c r="V9" s="28">
        <f>('Finanzreferendum - sumary'!E8)</f>
        <v>4.5</v>
      </c>
      <c r="W9" s="3">
        <v>3</v>
      </c>
      <c r="X9" s="28">
        <v>4.25</v>
      </c>
      <c r="Y9" s="28">
        <v>4.25</v>
      </c>
      <c r="Z9" s="37">
        <f>(Recall!P10)</f>
        <v>5</v>
      </c>
      <c r="AA9" s="21">
        <v>5.25</v>
      </c>
      <c r="AB9" s="21">
        <v>5.29</v>
      </c>
      <c r="AC9" s="59">
        <f t="shared" si="0"/>
        <v>4.625</v>
      </c>
      <c r="AD9" s="59">
        <f t="shared" si="1"/>
        <v>4.7</v>
      </c>
      <c r="AE9">
        <f t="shared" si="2"/>
        <v>4.666666666666667</v>
      </c>
      <c r="AF9">
        <f t="shared" si="4"/>
        <v>4.5625</v>
      </c>
      <c r="AG9" s="125">
        <f t="shared" si="3"/>
        <v>4.895833333333333</v>
      </c>
    </row>
    <row r="10" spans="1:33" s="24" customFormat="1" x14ac:dyDescent="0.2">
      <c r="A10" s="24">
        <v>6</v>
      </c>
      <c r="B10" s="24" t="s">
        <v>21</v>
      </c>
      <c r="C10" s="31">
        <f>(Verfassungsinitiative!AG10)</f>
        <v>2</v>
      </c>
      <c r="D10" s="31">
        <f>(Verfassungsinitiative!AH10)</f>
        <v>1.33</v>
      </c>
      <c r="E10" s="31">
        <f>(Verfassungsinitiative!AI10)</f>
        <v>1.5</v>
      </c>
      <c r="F10" s="17">
        <v>1.5</v>
      </c>
      <c r="G10" s="17">
        <v>1.6666666666666667</v>
      </c>
      <c r="H10" s="31">
        <f>(Gesetzesinitiative!AG10)</f>
        <v>2.67</v>
      </c>
      <c r="I10" s="28">
        <f>(Gesetzesinitiative!AH10)</f>
        <v>2.67</v>
      </c>
      <c r="J10" s="28">
        <f>(Gesetzesinitiative!AI10)</f>
        <v>2</v>
      </c>
      <c r="K10" s="28">
        <v>2</v>
      </c>
      <c r="L10" s="28">
        <v>2.6666666666666665</v>
      </c>
      <c r="M10" s="31">
        <f>(Gesetzesreferendum!AK10)</f>
        <v>2</v>
      </c>
      <c r="N10" s="31">
        <f>(Gesetzesreferendum!AL10)</f>
        <v>1.67</v>
      </c>
      <c r="O10" s="53">
        <f>(Gesetzesreferendum!AM10)</f>
        <v>2.5</v>
      </c>
      <c r="P10" s="31">
        <v>2.5</v>
      </c>
      <c r="Q10" s="124">
        <v>2</v>
      </c>
      <c r="R10" s="24">
        <v>2.5</v>
      </c>
      <c r="S10" s="24">
        <v>2.75</v>
      </c>
      <c r="T10" s="35">
        <v>1</v>
      </c>
      <c r="U10" s="35">
        <v>3</v>
      </c>
      <c r="V10" s="28">
        <f>('Finanzreferendum - sumary'!E9)</f>
        <v>3</v>
      </c>
      <c r="W10" s="3">
        <v>1</v>
      </c>
      <c r="X10" s="28">
        <v>3</v>
      </c>
      <c r="Y10" s="28">
        <v>3</v>
      </c>
      <c r="Z10" s="37">
        <f>(Recall!P11)</f>
        <v>1.5</v>
      </c>
      <c r="AA10" s="21">
        <v>2.29</v>
      </c>
      <c r="AB10" s="21">
        <v>2.1</v>
      </c>
      <c r="AC10" s="59">
        <f t="shared" si="0"/>
        <v>2.25</v>
      </c>
      <c r="AD10" s="59">
        <f t="shared" si="1"/>
        <v>2.1</v>
      </c>
      <c r="AE10">
        <f t="shared" si="2"/>
        <v>2</v>
      </c>
      <c r="AF10">
        <f t="shared" si="4"/>
        <v>2.25</v>
      </c>
      <c r="AG10" s="125">
        <f t="shared" si="3"/>
        <v>2.333333333333333</v>
      </c>
    </row>
    <row r="11" spans="1:33" x14ac:dyDescent="0.2">
      <c r="A11">
        <v>7</v>
      </c>
      <c r="B11" t="s">
        <v>22</v>
      </c>
      <c r="C11" s="31">
        <f>(Verfassungsinitiative!AG11)</f>
        <v>3</v>
      </c>
      <c r="D11" s="31">
        <f>(Verfassungsinitiative!AH11)</f>
        <v>4</v>
      </c>
      <c r="E11" s="31">
        <f>(Verfassungsinitiative!AI11)</f>
        <v>3.5</v>
      </c>
      <c r="F11" s="17">
        <v>3.5</v>
      </c>
      <c r="G11" s="17">
        <v>4</v>
      </c>
      <c r="H11" s="31">
        <f>(Gesetzesinitiative!AG11)</f>
        <v>3</v>
      </c>
      <c r="I11" s="28">
        <f>(Gesetzesinitiative!AH11)</f>
        <v>4</v>
      </c>
      <c r="J11" s="28">
        <f>(Gesetzesinitiative!AI11)</f>
        <v>3.5</v>
      </c>
      <c r="K11" s="28">
        <v>3.5</v>
      </c>
      <c r="L11" s="28">
        <v>4</v>
      </c>
      <c r="M11" s="31">
        <f>(Gesetzesreferendum!AK11)</f>
        <v>6</v>
      </c>
      <c r="N11" s="31">
        <f>(Gesetzesreferendum!AL11)</f>
        <v>4.33</v>
      </c>
      <c r="O11" s="53">
        <f>(Gesetzesreferendum!AM11)</f>
        <v>4</v>
      </c>
      <c r="P11" s="31">
        <v>4</v>
      </c>
      <c r="Q11" s="124">
        <v>4.333333333333333</v>
      </c>
      <c r="R11">
        <v>6</v>
      </c>
      <c r="S11">
        <v>5</v>
      </c>
      <c r="T11" s="28">
        <v>5</v>
      </c>
      <c r="U11" s="28">
        <v>4.75</v>
      </c>
      <c r="V11" s="28">
        <f>('Finanzreferendum - sumary'!E10)</f>
        <v>5</v>
      </c>
      <c r="W11" s="107">
        <v>5</v>
      </c>
      <c r="X11" s="28">
        <v>4.5</v>
      </c>
      <c r="Y11" s="107">
        <v>5</v>
      </c>
      <c r="Z11" s="37">
        <f>(Recall!P12)</f>
        <v>2</v>
      </c>
      <c r="AA11" s="2">
        <v>4.5</v>
      </c>
      <c r="AB11" s="2">
        <v>4.33</v>
      </c>
      <c r="AC11" s="59">
        <f t="shared" si="0"/>
        <v>4</v>
      </c>
      <c r="AD11" s="59">
        <f t="shared" si="1"/>
        <v>3.6</v>
      </c>
      <c r="AE11">
        <f t="shared" si="2"/>
        <v>3.6666666666666665</v>
      </c>
      <c r="AF11">
        <f t="shared" si="4"/>
        <v>4</v>
      </c>
      <c r="AG11" s="125">
        <f t="shared" si="3"/>
        <v>4.333333333333333</v>
      </c>
    </row>
    <row r="12" spans="1:33" s="24" customFormat="1" x14ac:dyDescent="0.2">
      <c r="A12" s="24">
        <v>8</v>
      </c>
      <c r="B12" s="24" t="s">
        <v>23</v>
      </c>
      <c r="C12" s="31">
        <f>(Verfassungsinitiative!AG12)</f>
        <v>4.33</v>
      </c>
      <c r="D12" s="31">
        <f>(Verfassungsinitiative!AH12)</f>
        <v>5.33</v>
      </c>
      <c r="E12" s="31">
        <f>(Verfassungsinitiative!AI12)</f>
        <v>5</v>
      </c>
      <c r="F12" s="17">
        <v>5.5</v>
      </c>
      <c r="G12" s="17">
        <v>5.666666666666667</v>
      </c>
      <c r="H12" s="31">
        <f>(Gesetzesinitiative!AG12)</f>
        <v>4.33</v>
      </c>
      <c r="I12" s="28">
        <f>(Gesetzesinitiative!AH12)</f>
        <v>5.33</v>
      </c>
      <c r="J12" s="28">
        <f>(Gesetzesinitiative!AI12)</f>
        <v>5</v>
      </c>
      <c r="K12" s="28">
        <v>5.5</v>
      </c>
      <c r="L12" s="28">
        <v>5.666666666666667</v>
      </c>
      <c r="M12" s="31">
        <f>(Gesetzesreferendum!AK12)</f>
        <v>4.17</v>
      </c>
      <c r="N12" s="31">
        <f>(Gesetzesreferendum!AL12)</f>
        <v>4.67</v>
      </c>
      <c r="O12" s="53">
        <f>(Gesetzesreferendum!AM12)</f>
        <v>3.5</v>
      </c>
      <c r="P12" s="31">
        <v>4</v>
      </c>
      <c r="Q12" s="124">
        <v>4.666666666666667</v>
      </c>
      <c r="R12" s="24">
        <v>6</v>
      </c>
      <c r="S12" s="24">
        <v>4.63</v>
      </c>
      <c r="T12" s="35">
        <v>3</v>
      </c>
      <c r="U12" s="35">
        <v>3.5</v>
      </c>
      <c r="V12" s="28">
        <f>('Finanzreferendum - sumary'!E11)</f>
        <v>3.5</v>
      </c>
      <c r="W12" s="107">
        <v>2</v>
      </c>
      <c r="X12" s="28">
        <v>3.75</v>
      </c>
      <c r="Y12" s="28">
        <v>3.75</v>
      </c>
      <c r="Z12" s="37">
        <f>(Recall!P13)</f>
        <v>1</v>
      </c>
      <c r="AA12" s="21">
        <v>4.71</v>
      </c>
      <c r="AB12" s="21">
        <v>4.99</v>
      </c>
      <c r="AC12" s="59">
        <f t="shared" si="0"/>
        <v>4.25</v>
      </c>
      <c r="AD12" s="59">
        <f t="shared" si="1"/>
        <v>3.6</v>
      </c>
      <c r="AE12">
        <f t="shared" si="2"/>
        <v>5</v>
      </c>
      <c r="AF12">
        <f t="shared" si="4"/>
        <v>4.6875</v>
      </c>
      <c r="AG12" s="125">
        <f t="shared" si="3"/>
        <v>4.9375</v>
      </c>
    </row>
    <row r="13" spans="1:33" s="24" customFormat="1" x14ac:dyDescent="0.2">
      <c r="A13" s="24">
        <v>9</v>
      </c>
      <c r="B13" s="24" t="s">
        <v>24</v>
      </c>
      <c r="C13" s="31">
        <f>(Verfassungsinitiative!AG13)</f>
        <v>4</v>
      </c>
      <c r="D13" s="31">
        <f>(Verfassungsinitiative!AH13)</f>
        <v>5.33</v>
      </c>
      <c r="E13" s="31">
        <f>(Verfassungsinitiative!AI13)</f>
        <v>5.5</v>
      </c>
      <c r="F13" s="17">
        <v>5.5</v>
      </c>
      <c r="G13" s="17">
        <v>5.333333333333333</v>
      </c>
      <c r="H13" s="31">
        <f>(Gesetzesinitiative!AG13)</f>
        <v>5</v>
      </c>
      <c r="I13" s="28">
        <f>(Gesetzesinitiative!AH13)</f>
        <v>5.33</v>
      </c>
      <c r="J13" s="28">
        <f>(Gesetzesinitiative!AI13)</f>
        <v>5.5</v>
      </c>
      <c r="K13" s="28">
        <v>5.5</v>
      </c>
      <c r="L13" s="28">
        <v>5.333333333333333</v>
      </c>
      <c r="M13" s="31">
        <f>(Gesetzesreferendum!AK13)</f>
        <v>6</v>
      </c>
      <c r="N13" s="31">
        <f>(Gesetzesreferendum!AL13)</f>
        <v>6</v>
      </c>
      <c r="O13" s="53">
        <f>(Gesetzesreferendum!AM13)</f>
        <v>4.5</v>
      </c>
      <c r="P13" s="31">
        <v>4.5</v>
      </c>
      <c r="Q13" s="124">
        <v>4.666666666666667</v>
      </c>
      <c r="R13" s="24">
        <v>6</v>
      </c>
      <c r="S13" s="24">
        <v>6</v>
      </c>
      <c r="T13" s="35">
        <v>5</v>
      </c>
      <c r="U13" s="35">
        <v>5</v>
      </c>
      <c r="V13" s="28">
        <f>('Finanzreferendum - sumary'!E12)</f>
        <v>5</v>
      </c>
      <c r="W13" s="107">
        <v>4</v>
      </c>
      <c r="X13" s="28">
        <v>4.75</v>
      </c>
      <c r="Y13" s="28">
        <v>4.75</v>
      </c>
      <c r="Z13" s="37">
        <f>(Recall!P14)</f>
        <v>4.5</v>
      </c>
      <c r="AA13" s="21">
        <v>5.25</v>
      </c>
      <c r="AB13" s="21">
        <v>5.67</v>
      </c>
      <c r="AC13" s="59">
        <f t="shared" si="0"/>
        <v>5.125</v>
      </c>
      <c r="AD13" s="59">
        <f t="shared" si="1"/>
        <v>5</v>
      </c>
      <c r="AE13">
        <f t="shared" si="2"/>
        <v>5.166666666666667</v>
      </c>
      <c r="AF13">
        <f t="shared" si="4"/>
        <v>5.0625</v>
      </c>
      <c r="AG13" s="125">
        <f t="shared" si="3"/>
        <v>5.020833333333333</v>
      </c>
    </row>
    <row r="14" spans="1:33" s="24" customFormat="1" x14ac:dyDescent="0.2">
      <c r="A14" s="24">
        <v>10</v>
      </c>
      <c r="B14" s="24" t="s">
        <v>25</v>
      </c>
      <c r="C14" s="31">
        <f>(Verfassungsinitiative!AG14)</f>
        <v>2.67</v>
      </c>
      <c r="D14" s="31">
        <f>(Verfassungsinitiative!AH14)</f>
        <v>5.33</v>
      </c>
      <c r="E14" s="31">
        <f>(Verfassungsinitiative!AI14)</f>
        <v>5</v>
      </c>
      <c r="F14" s="17">
        <v>5.5</v>
      </c>
      <c r="G14" s="17">
        <v>5.666666666666667</v>
      </c>
      <c r="H14" s="31">
        <f>(Gesetzesinitiative!AG14)</f>
        <v>2.67</v>
      </c>
      <c r="I14" s="28">
        <f>(Gesetzesinitiative!AH14)</f>
        <v>5.33</v>
      </c>
      <c r="J14" s="28">
        <f>(Gesetzesinitiative!AI14)</f>
        <v>5</v>
      </c>
      <c r="K14" s="28">
        <v>5.5</v>
      </c>
      <c r="L14" s="28">
        <v>5.666666666666667</v>
      </c>
      <c r="M14" s="31">
        <f>(Gesetzesreferendum!AK14)</f>
        <v>6</v>
      </c>
      <c r="N14" s="31">
        <f>(Gesetzesreferendum!AL14)</f>
        <v>5.17</v>
      </c>
      <c r="O14" s="53">
        <f>(Gesetzesreferendum!AM14)</f>
        <v>3.5</v>
      </c>
      <c r="P14" s="31">
        <v>4</v>
      </c>
      <c r="Q14" s="124">
        <v>4.666666666666667</v>
      </c>
      <c r="R14" s="24">
        <v>6</v>
      </c>
      <c r="S14" s="24">
        <v>5</v>
      </c>
      <c r="T14" s="35">
        <v>3</v>
      </c>
      <c r="U14" s="35">
        <v>4.25</v>
      </c>
      <c r="V14" s="28">
        <f>('Finanzreferendum - sumary'!E13)</f>
        <v>4.25</v>
      </c>
      <c r="W14" s="107">
        <v>1</v>
      </c>
      <c r="X14" s="28">
        <v>4.25</v>
      </c>
      <c r="Y14" s="28">
        <v>4.25</v>
      </c>
      <c r="Z14" s="37">
        <f>(Recall!P15)</f>
        <v>5</v>
      </c>
      <c r="AA14" s="21">
        <v>4.33</v>
      </c>
      <c r="AB14" s="21">
        <v>5.21</v>
      </c>
      <c r="AC14" s="59">
        <f t="shared" si="0"/>
        <v>4.4375</v>
      </c>
      <c r="AD14" s="59">
        <f t="shared" si="1"/>
        <v>4.55</v>
      </c>
      <c r="AE14">
        <f t="shared" si="2"/>
        <v>5</v>
      </c>
      <c r="AF14">
        <f t="shared" si="4"/>
        <v>4.8125</v>
      </c>
      <c r="AG14" s="125">
        <f t="shared" si="3"/>
        <v>5.0625</v>
      </c>
    </row>
    <row r="15" spans="1:33" x14ac:dyDescent="0.2">
      <c r="A15">
        <v>11</v>
      </c>
      <c r="B15" t="s">
        <v>52</v>
      </c>
      <c r="C15" s="31">
        <f>(Verfassungsinitiative!AG15)</f>
        <v>2.33</v>
      </c>
      <c r="D15" s="31">
        <f>(Verfassungsinitiative!AH15)</f>
        <v>3.33</v>
      </c>
      <c r="E15" s="31">
        <f>(Verfassungsinitiative!AI15)</f>
        <v>3.5</v>
      </c>
      <c r="F15" s="17">
        <v>3.5</v>
      </c>
      <c r="G15" s="17">
        <v>3.3333333333333335</v>
      </c>
      <c r="H15" s="31">
        <f>(Gesetzesinitiative!AG15)</f>
        <v>3</v>
      </c>
      <c r="I15" s="28">
        <f>(Gesetzesinitiative!AH15)</f>
        <v>4</v>
      </c>
      <c r="J15" s="28">
        <f>(Gesetzesinitiative!AI15)</f>
        <v>4</v>
      </c>
      <c r="K15" s="28">
        <v>4</v>
      </c>
      <c r="L15" s="28">
        <v>4</v>
      </c>
      <c r="M15" s="31">
        <f>(Gesetzesreferendum!AK15)</f>
        <v>2</v>
      </c>
      <c r="N15" s="31">
        <f>(Gesetzesreferendum!AL15)</f>
        <v>3</v>
      </c>
      <c r="O15" s="53">
        <f>(Gesetzesreferendum!AM15)</f>
        <v>3.5</v>
      </c>
      <c r="P15" s="31">
        <v>3.5</v>
      </c>
      <c r="Q15" s="124">
        <v>3.3333333333333335</v>
      </c>
      <c r="R15">
        <v>6</v>
      </c>
      <c r="S15">
        <v>4</v>
      </c>
      <c r="T15" s="28">
        <v>3</v>
      </c>
      <c r="U15" s="17">
        <f>SUM((C15+H15+M15+R15)/4)</f>
        <v>3.3325</v>
      </c>
      <c r="V15" s="28">
        <f>('Finanzreferendum - sumary'!E14)</f>
        <v>3.75</v>
      </c>
      <c r="W15" s="107">
        <v>2</v>
      </c>
      <c r="X15" s="109">
        <v>3.75</v>
      </c>
      <c r="Y15" s="28">
        <v>3.75</v>
      </c>
      <c r="Z15" s="37">
        <f>(Recall!P16)</f>
        <v>1</v>
      </c>
      <c r="AA15" s="2">
        <v>3.33</v>
      </c>
      <c r="AB15" s="2">
        <v>3.58</v>
      </c>
      <c r="AC15" s="59">
        <f t="shared" si="0"/>
        <v>3.6875</v>
      </c>
      <c r="AD15" s="59">
        <f t="shared" si="1"/>
        <v>3.15</v>
      </c>
      <c r="AE15">
        <f t="shared" si="2"/>
        <v>3.6666666666666665</v>
      </c>
      <c r="AF15" s="104">
        <f t="shared" si="4"/>
        <v>3.6875</v>
      </c>
      <c r="AG15" s="125">
        <f t="shared" si="3"/>
        <v>3.604166666666667</v>
      </c>
    </row>
    <row r="16" spans="1:33" s="24" customFormat="1" x14ac:dyDescent="0.2">
      <c r="A16" s="24">
        <v>12</v>
      </c>
      <c r="B16" s="24" t="s">
        <v>27</v>
      </c>
      <c r="C16" s="31">
        <f>(Verfassungsinitiative!AG16)</f>
        <v>2.67</v>
      </c>
      <c r="D16" s="31">
        <f>(Verfassungsinitiative!AH16)</f>
        <v>2.67</v>
      </c>
      <c r="E16" s="31">
        <f>(Verfassungsinitiative!AI16)</f>
        <v>2.5</v>
      </c>
      <c r="F16" s="17">
        <v>2</v>
      </c>
      <c r="G16" s="17">
        <v>2.6666666666666665</v>
      </c>
      <c r="H16" s="31">
        <f>(Gesetzesinitiative!AG16)</f>
        <v>2.67</v>
      </c>
      <c r="I16" s="28">
        <f>(Gesetzesinitiative!AH16)</f>
        <v>2.67</v>
      </c>
      <c r="J16" s="28">
        <f>(Gesetzesinitiative!AI16)</f>
        <v>3</v>
      </c>
      <c r="K16" s="28">
        <v>2.5</v>
      </c>
      <c r="L16" s="28">
        <v>3.3333333333333335</v>
      </c>
      <c r="M16" s="31">
        <f>(Gesetzesreferendum!AK16)</f>
        <v>1.67</v>
      </c>
      <c r="N16" s="31">
        <f>(Gesetzesreferendum!AL16)</f>
        <v>1.67</v>
      </c>
      <c r="O16" s="53">
        <f>(Gesetzesreferendum!AM16)</f>
        <v>3</v>
      </c>
      <c r="P16" s="31">
        <v>2.5</v>
      </c>
      <c r="Q16" s="124">
        <v>2.6666666666666665</v>
      </c>
      <c r="R16" s="24">
        <v>6</v>
      </c>
      <c r="S16" s="24">
        <v>1.75</v>
      </c>
      <c r="T16" s="35">
        <v>1</v>
      </c>
      <c r="U16" s="35">
        <v>2.25</v>
      </c>
      <c r="V16" s="28">
        <f>('Finanzreferendum - sumary'!E15)</f>
        <v>2.25</v>
      </c>
      <c r="W16" s="107">
        <v>1</v>
      </c>
      <c r="X16" s="123">
        <v>3.5</v>
      </c>
      <c r="Y16" s="28">
        <v>3.5</v>
      </c>
      <c r="Z16" s="37">
        <f>(Recall!P17)</f>
        <v>1</v>
      </c>
      <c r="AA16" s="21">
        <v>3.25</v>
      </c>
      <c r="AB16" s="21">
        <v>2.19</v>
      </c>
      <c r="AC16" s="59">
        <f t="shared" si="0"/>
        <v>2.6875</v>
      </c>
      <c r="AD16" s="59">
        <f t="shared" si="1"/>
        <v>2.35</v>
      </c>
      <c r="AE16">
        <f t="shared" si="2"/>
        <v>2.3333333333333335</v>
      </c>
      <c r="AF16" s="122">
        <f t="shared" si="4"/>
        <v>2.625</v>
      </c>
      <c r="AG16" s="125">
        <f t="shared" si="3"/>
        <v>3.0416666666666665</v>
      </c>
    </row>
    <row r="17" spans="1:33" s="24" customFormat="1" x14ac:dyDescent="0.2">
      <c r="A17" s="24">
        <v>13</v>
      </c>
      <c r="B17" s="24" t="s">
        <v>28</v>
      </c>
      <c r="C17" s="31">
        <f>(Verfassungsinitiative!AG17)</f>
        <v>3.67</v>
      </c>
      <c r="D17" s="31">
        <f>(Verfassungsinitiative!AH17)</f>
        <v>4.67</v>
      </c>
      <c r="E17" s="31">
        <f>(Verfassungsinitiative!AI17)</f>
        <v>5.5</v>
      </c>
      <c r="F17" s="17">
        <v>5.5</v>
      </c>
      <c r="G17" s="17">
        <v>5</v>
      </c>
      <c r="H17" s="31">
        <f>(Gesetzesinitiative!AG17)</f>
        <v>4</v>
      </c>
      <c r="I17" s="28">
        <f>(Gesetzesinitiative!AH17)</f>
        <v>5.33</v>
      </c>
      <c r="J17" s="28">
        <f>(Gesetzesinitiative!AI17)</f>
        <v>5.5</v>
      </c>
      <c r="K17" s="28">
        <v>5.5</v>
      </c>
      <c r="L17" s="28">
        <v>5.333333333333333</v>
      </c>
      <c r="M17" s="31">
        <f>(Gesetzesreferendum!AK17)</f>
        <v>3</v>
      </c>
      <c r="N17" s="31">
        <f>(Gesetzesreferendum!AL17)</f>
        <v>3.67</v>
      </c>
      <c r="O17" s="53">
        <f>(Gesetzesreferendum!AM17)</f>
        <v>3.5</v>
      </c>
      <c r="P17" s="31">
        <v>3.5</v>
      </c>
      <c r="Q17" s="124">
        <v>3.6666666666666665</v>
      </c>
      <c r="R17" s="24">
        <v>3.75</v>
      </c>
      <c r="S17" s="24">
        <v>4</v>
      </c>
      <c r="T17" s="35">
        <v>1</v>
      </c>
      <c r="U17" s="35">
        <v>4</v>
      </c>
      <c r="V17" s="28">
        <f>('Finanzreferendum - sumary'!E16)</f>
        <v>4</v>
      </c>
      <c r="W17" s="107">
        <v>1</v>
      </c>
      <c r="X17" s="109">
        <v>3.75</v>
      </c>
      <c r="Y17" s="28">
        <v>3.75</v>
      </c>
      <c r="Z17" s="37">
        <f>(Recall!P18)</f>
        <v>1</v>
      </c>
      <c r="AA17" s="21">
        <v>3.6</v>
      </c>
      <c r="AB17" s="21">
        <v>4.42</v>
      </c>
      <c r="AC17" s="59">
        <f t="shared" si="0"/>
        <v>4.625</v>
      </c>
      <c r="AD17" s="59">
        <f t="shared" si="1"/>
        <v>3.9</v>
      </c>
      <c r="AE17">
        <f t="shared" si="2"/>
        <v>4.833333333333333</v>
      </c>
      <c r="AF17">
        <f t="shared" si="4"/>
        <v>4.5625</v>
      </c>
      <c r="AG17" s="125">
        <f t="shared" si="3"/>
        <v>4.4375</v>
      </c>
    </row>
    <row r="18" spans="1:33" s="24" customFormat="1" x14ac:dyDescent="0.2">
      <c r="A18" s="24">
        <v>14</v>
      </c>
      <c r="B18" s="24" t="s">
        <v>29</v>
      </c>
      <c r="C18" s="31">
        <f>(Verfassungsinitiative!AG18)</f>
        <v>1.67</v>
      </c>
      <c r="D18" s="31">
        <f>(Verfassungsinitiative!AH18)</f>
        <v>5</v>
      </c>
      <c r="E18" s="31">
        <f>(Verfassungsinitiative!AI18)</f>
        <v>4.5</v>
      </c>
      <c r="F18" s="17">
        <v>4.5</v>
      </c>
      <c r="G18" s="17">
        <v>5</v>
      </c>
      <c r="H18" s="31">
        <f>(Gesetzesinitiative!AG18)</f>
        <v>2.33</v>
      </c>
      <c r="I18" s="28">
        <f>(Gesetzesinitiative!AH18)</f>
        <v>5</v>
      </c>
      <c r="J18" s="28">
        <f>(Gesetzesinitiative!AI18)</f>
        <v>4.5</v>
      </c>
      <c r="K18" s="28">
        <v>4.5</v>
      </c>
      <c r="L18" s="28">
        <v>5</v>
      </c>
      <c r="M18" s="31">
        <f>(Gesetzesreferendum!AK18)</f>
        <v>6</v>
      </c>
      <c r="N18" s="31">
        <f>(Gesetzesreferendum!AL18)</f>
        <v>3.33</v>
      </c>
      <c r="O18" s="53">
        <f>(Gesetzesreferendum!AM18)</f>
        <v>2.5</v>
      </c>
      <c r="P18" s="31">
        <v>2.5</v>
      </c>
      <c r="Q18" s="124">
        <v>3.3333333333333335</v>
      </c>
      <c r="R18" s="24">
        <v>5</v>
      </c>
      <c r="S18" s="24">
        <v>2.75</v>
      </c>
      <c r="T18" s="35"/>
      <c r="U18" s="35">
        <v>2.5</v>
      </c>
      <c r="V18" s="28">
        <f>('Finanzreferendum - sumary'!E17)</f>
        <v>2.5</v>
      </c>
      <c r="W18" s="108">
        <v>1</v>
      </c>
      <c r="X18" s="109">
        <v>2.75</v>
      </c>
      <c r="Y18" s="28">
        <v>2.75</v>
      </c>
      <c r="Z18" s="37">
        <f>(Recall!P19)</f>
        <v>1</v>
      </c>
      <c r="AA18" s="21">
        <v>3.75</v>
      </c>
      <c r="AB18" s="21">
        <v>4.0199999999999996</v>
      </c>
      <c r="AC18" s="59">
        <f t="shared" si="0"/>
        <v>3.5</v>
      </c>
      <c r="AD18" s="59">
        <f t="shared" si="1"/>
        <v>3</v>
      </c>
      <c r="AE18">
        <f t="shared" si="2"/>
        <v>3.8333333333333335</v>
      </c>
      <c r="AF18" s="104">
        <f t="shared" si="4"/>
        <v>3.5625</v>
      </c>
      <c r="AG18" s="125">
        <f t="shared" si="3"/>
        <v>4.0208333333333339</v>
      </c>
    </row>
    <row r="19" spans="1:33" x14ac:dyDescent="0.2">
      <c r="A19">
        <v>15</v>
      </c>
      <c r="B19" t="s">
        <v>31</v>
      </c>
      <c r="C19" s="31">
        <f>(Verfassungsinitiative!AG19)</f>
        <v>3.67</v>
      </c>
      <c r="D19" s="31">
        <f>(Verfassungsinitiative!AH19)</f>
        <v>4</v>
      </c>
      <c r="E19" s="31">
        <f>(Verfassungsinitiative!AI19)</f>
        <v>5</v>
      </c>
      <c r="F19" s="17">
        <v>5</v>
      </c>
      <c r="G19" s="17">
        <v>5</v>
      </c>
      <c r="H19" s="31">
        <f>(Gesetzesinitiative!AG19)</f>
        <v>4</v>
      </c>
      <c r="I19" s="28">
        <f>(Gesetzesinitiative!AH19)</f>
        <v>5</v>
      </c>
      <c r="J19" s="28">
        <f>(Gesetzesinitiative!AI19)</f>
        <v>5</v>
      </c>
      <c r="K19" s="28">
        <v>5</v>
      </c>
      <c r="L19" s="28">
        <v>5</v>
      </c>
      <c r="M19" s="31">
        <f>(Gesetzesreferendum!AK19)</f>
        <v>6</v>
      </c>
      <c r="N19" s="31">
        <f>(Gesetzesreferendum!AL19)</f>
        <v>6</v>
      </c>
      <c r="O19" s="53">
        <f>(Gesetzesreferendum!AM19)</f>
        <v>4</v>
      </c>
      <c r="P19" s="31">
        <v>4</v>
      </c>
      <c r="Q19" s="124">
        <v>4.333333333333333</v>
      </c>
      <c r="R19">
        <v>6</v>
      </c>
      <c r="S19">
        <v>4</v>
      </c>
      <c r="T19" s="28">
        <v>1</v>
      </c>
      <c r="U19" s="28">
        <v>4.5</v>
      </c>
      <c r="V19" s="28">
        <f>('Finanzreferendum - sumary'!E18)</f>
        <v>4.5</v>
      </c>
      <c r="W19" s="107">
        <v>1</v>
      </c>
      <c r="X19" s="28">
        <v>4.5</v>
      </c>
      <c r="Y19" s="28">
        <v>4.5</v>
      </c>
      <c r="Z19" s="37">
        <f>(Recall!P20)</f>
        <v>1</v>
      </c>
      <c r="AA19" s="2">
        <v>4.92</v>
      </c>
      <c r="AB19" s="2">
        <v>4.75</v>
      </c>
      <c r="AC19" s="59">
        <f t="shared" si="0"/>
        <v>4.625</v>
      </c>
      <c r="AD19" s="59">
        <f t="shared" si="1"/>
        <v>3.9</v>
      </c>
      <c r="AE19">
        <f t="shared" si="2"/>
        <v>4.666666666666667</v>
      </c>
      <c r="AF19">
        <f t="shared" si="4"/>
        <v>4.625</v>
      </c>
      <c r="AG19" s="125">
        <f t="shared" si="3"/>
        <v>4.708333333333333</v>
      </c>
    </row>
    <row r="20" spans="1:33" s="24" customFormat="1" x14ac:dyDescent="0.2">
      <c r="A20" s="24">
        <v>16</v>
      </c>
      <c r="B20" s="24" t="s">
        <v>32</v>
      </c>
      <c r="C20" s="31">
        <f>(Verfassungsinitiative!AG20)</f>
        <v>1.67</v>
      </c>
      <c r="D20" s="31">
        <f>(Verfassungsinitiative!AH20)</f>
        <v>2</v>
      </c>
      <c r="E20" s="31">
        <f>(Verfassungsinitiative!AI20)</f>
        <v>2</v>
      </c>
      <c r="F20" s="17">
        <v>2</v>
      </c>
      <c r="G20" s="17">
        <v>2</v>
      </c>
      <c r="H20" s="31">
        <f>(Gesetzesinitiative!AG20)</f>
        <v>1.67</v>
      </c>
      <c r="I20" s="28">
        <f>(Gesetzesinitiative!AH20)</f>
        <v>2</v>
      </c>
      <c r="J20" s="28">
        <f>(Gesetzesinitiative!AI20)</f>
        <v>2</v>
      </c>
      <c r="K20" s="28">
        <v>2.5</v>
      </c>
      <c r="L20" s="28">
        <v>2.6666666666666665</v>
      </c>
      <c r="M20" s="31">
        <f>(Gesetzesreferendum!AK20)</f>
        <v>1.33</v>
      </c>
      <c r="N20" s="31">
        <f>(Gesetzesreferendum!AL20)</f>
        <v>2</v>
      </c>
      <c r="O20" s="53">
        <f>(Gesetzesreferendum!AM20)</f>
        <v>3</v>
      </c>
      <c r="P20" s="31">
        <v>2.5</v>
      </c>
      <c r="Q20" s="124">
        <v>2</v>
      </c>
      <c r="R20" s="24">
        <v>1</v>
      </c>
      <c r="S20" s="24">
        <v>1</v>
      </c>
      <c r="T20" s="35">
        <v>1</v>
      </c>
      <c r="U20" s="35">
        <v>3.25</v>
      </c>
      <c r="V20" s="28">
        <f>('Finanzreferendum - sumary'!E19)</f>
        <v>3.25</v>
      </c>
      <c r="W20" s="107">
        <v>1</v>
      </c>
      <c r="X20" s="123">
        <v>3</v>
      </c>
      <c r="Y20" s="28">
        <v>3</v>
      </c>
      <c r="Z20" s="37">
        <f>(Recall!P21)</f>
        <v>1</v>
      </c>
      <c r="AA20" s="21">
        <v>1.42</v>
      </c>
      <c r="AB20" s="21">
        <v>1.75</v>
      </c>
      <c r="AC20" s="59">
        <f t="shared" si="0"/>
        <v>2.5625</v>
      </c>
      <c r="AD20" s="59">
        <f t="shared" si="1"/>
        <v>2.25</v>
      </c>
      <c r="AE20">
        <f t="shared" si="2"/>
        <v>2.3333333333333335</v>
      </c>
      <c r="AF20" s="122">
        <f t="shared" si="4"/>
        <v>2.5</v>
      </c>
      <c r="AG20" s="125">
        <f t="shared" si="3"/>
        <v>2.4166666666666665</v>
      </c>
    </row>
    <row r="21" spans="1:33" s="24" customFormat="1" x14ac:dyDescent="0.2">
      <c r="A21" s="24">
        <v>17</v>
      </c>
      <c r="B21" s="24" t="s">
        <v>34</v>
      </c>
      <c r="C21" s="31">
        <f>(Verfassungsinitiative!AG21)</f>
        <v>2.33</v>
      </c>
      <c r="D21" s="31">
        <f>(Verfassungsinitiative!AH21)</f>
        <v>3</v>
      </c>
      <c r="E21" s="31">
        <f>(Verfassungsinitiative!AI21)</f>
        <v>2.5</v>
      </c>
      <c r="F21" s="17">
        <v>2.5</v>
      </c>
      <c r="G21" s="17">
        <v>3</v>
      </c>
      <c r="H21" s="31">
        <f>(Gesetzesinitiative!AG21)</f>
        <v>2.33</v>
      </c>
      <c r="I21" s="28">
        <f>(Gesetzesinitiative!AH21)</f>
        <v>3</v>
      </c>
      <c r="J21" s="28">
        <f>(Gesetzesinitiative!AI21)</f>
        <v>2.5</v>
      </c>
      <c r="K21" s="28">
        <v>2.5</v>
      </c>
      <c r="L21" s="28">
        <v>3</v>
      </c>
      <c r="M21" s="31">
        <f>(Gesetzesreferendum!AK21)</f>
        <v>2</v>
      </c>
      <c r="N21" s="31">
        <f>(Gesetzesreferendum!AL21)</f>
        <v>2.67</v>
      </c>
      <c r="O21" s="53">
        <f>(Gesetzesreferendum!AM21)</f>
        <v>3</v>
      </c>
      <c r="P21" s="31">
        <v>3</v>
      </c>
      <c r="Q21" s="124">
        <v>2.6666666666666665</v>
      </c>
      <c r="R21" s="24">
        <v>1</v>
      </c>
      <c r="S21" s="24">
        <v>2.75</v>
      </c>
      <c r="T21" s="35"/>
      <c r="U21" s="35">
        <v>2</v>
      </c>
      <c r="V21" s="28">
        <f>('Finanzreferendum - sumary'!E20)</f>
        <v>2</v>
      </c>
      <c r="W21" s="108">
        <v>1</v>
      </c>
      <c r="X21" s="109">
        <v>2.25</v>
      </c>
      <c r="Y21" s="28">
        <v>2.25</v>
      </c>
      <c r="Z21" s="37">
        <f>(Recall!P22)</f>
        <v>1</v>
      </c>
      <c r="AA21" s="21">
        <v>1.92</v>
      </c>
      <c r="AB21" s="21">
        <v>2.85</v>
      </c>
      <c r="AC21" s="59">
        <f t="shared" si="0"/>
        <v>2.5</v>
      </c>
      <c r="AD21" s="59">
        <f t="shared" si="1"/>
        <v>2.2000000000000002</v>
      </c>
      <c r="AE21">
        <f t="shared" si="2"/>
        <v>2.6666666666666665</v>
      </c>
      <c r="AF21" s="104">
        <f t="shared" si="4"/>
        <v>2.5625</v>
      </c>
      <c r="AG21" s="125">
        <f t="shared" si="3"/>
        <v>2.7291666666666665</v>
      </c>
    </row>
    <row r="22" spans="1:33" s="24" customFormat="1" x14ac:dyDescent="0.2">
      <c r="A22" s="24">
        <v>18</v>
      </c>
      <c r="B22" s="24" t="s">
        <v>35</v>
      </c>
      <c r="C22" s="31">
        <f>(Verfassungsinitiative!AG22)</f>
        <v>5.67</v>
      </c>
      <c r="D22" s="31">
        <f>(Verfassungsinitiative!AH22)</f>
        <v>4.67</v>
      </c>
      <c r="E22" s="31">
        <f>(Verfassungsinitiative!AI22)</f>
        <v>5</v>
      </c>
      <c r="F22" s="17">
        <v>5</v>
      </c>
      <c r="G22" s="17">
        <v>5</v>
      </c>
      <c r="H22" s="31">
        <f>(Gesetzesinitiative!AG22)</f>
        <v>5.67</v>
      </c>
      <c r="I22" s="28">
        <f>(Gesetzesinitiative!AH22)</f>
        <v>4.67</v>
      </c>
      <c r="J22" s="28">
        <f>(Gesetzesinitiative!AI22)</f>
        <v>5</v>
      </c>
      <c r="K22" s="28">
        <v>5</v>
      </c>
      <c r="L22" s="28">
        <v>5</v>
      </c>
      <c r="M22" s="31">
        <f>(Gesetzesreferendum!AK22)</f>
        <v>6</v>
      </c>
      <c r="N22" s="31">
        <f>(Gesetzesreferendum!AL22)</f>
        <v>4</v>
      </c>
      <c r="O22" s="53">
        <f>(Gesetzesreferendum!AM22)</f>
        <v>3.5</v>
      </c>
      <c r="P22" s="31">
        <v>3.5</v>
      </c>
      <c r="Q22" s="124">
        <v>4</v>
      </c>
      <c r="R22" s="24">
        <v>5</v>
      </c>
      <c r="S22" s="24">
        <v>4.25</v>
      </c>
      <c r="T22" s="35">
        <v>1</v>
      </c>
      <c r="U22" s="35">
        <v>4.25</v>
      </c>
      <c r="V22" s="28">
        <f>('Finanzreferendum - sumary'!E21)</f>
        <v>4.25</v>
      </c>
      <c r="W22" s="107">
        <v>1</v>
      </c>
      <c r="X22" s="109">
        <v>4</v>
      </c>
      <c r="Y22" s="28">
        <v>4</v>
      </c>
      <c r="Z22" s="37">
        <f>(Recall!P23)</f>
        <v>1</v>
      </c>
      <c r="AA22" s="21">
        <v>5.58</v>
      </c>
      <c r="AB22" s="21">
        <v>4.4000000000000004</v>
      </c>
      <c r="AC22" s="59">
        <f t="shared" si="0"/>
        <v>4.4375</v>
      </c>
      <c r="AD22" s="59">
        <f t="shared" si="1"/>
        <v>3.75</v>
      </c>
      <c r="AE22">
        <f t="shared" si="2"/>
        <v>4.5</v>
      </c>
      <c r="AF22" s="104">
        <f t="shared" si="4"/>
        <v>4.375</v>
      </c>
      <c r="AG22" s="125">
        <f t="shared" si="3"/>
        <v>4.5</v>
      </c>
    </row>
    <row r="23" spans="1:33" x14ac:dyDescent="0.2">
      <c r="A23">
        <v>19</v>
      </c>
      <c r="B23" t="s">
        <v>36</v>
      </c>
      <c r="C23" s="31">
        <f>(Verfassungsinitiative!AG23)</f>
        <v>5.67</v>
      </c>
      <c r="D23" s="31">
        <f>(Verfassungsinitiative!AH23)</f>
        <v>6</v>
      </c>
      <c r="E23" s="31">
        <f>(Verfassungsinitiative!AI23)</f>
        <v>6</v>
      </c>
      <c r="F23" s="17">
        <v>6</v>
      </c>
      <c r="G23" s="17">
        <v>6</v>
      </c>
      <c r="H23" s="31">
        <f>(Gesetzesinitiative!AG23)</f>
        <v>5.67</v>
      </c>
      <c r="I23" s="28">
        <f>(Gesetzesinitiative!AH23)</f>
        <v>6</v>
      </c>
      <c r="J23" s="28">
        <f>(Gesetzesinitiative!AI23)</f>
        <v>6</v>
      </c>
      <c r="K23" s="28">
        <v>6</v>
      </c>
      <c r="L23" s="28">
        <v>6</v>
      </c>
      <c r="M23" s="31">
        <f>(Gesetzesreferendum!AK23)</f>
        <v>6</v>
      </c>
      <c r="N23" s="31">
        <f>(Gesetzesreferendum!AL23)</f>
        <v>6</v>
      </c>
      <c r="O23" s="53">
        <f>(Gesetzesreferendum!AM23)</f>
        <v>6</v>
      </c>
      <c r="P23" s="31">
        <v>6</v>
      </c>
      <c r="Q23" s="124">
        <v>4.333333333333333</v>
      </c>
      <c r="R23">
        <v>4.5</v>
      </c>
      <c r="S23">
        <v>4.75</v>
      </c>
      <c r="T23" s="28">
        <v>1</v>
      </c>
      <c r="U23" s="28">
        <v>4.75</v>
      </c>
      <c r="V23" s="28">
        <f>('Finanzreferendum - sumary'!E22)</f>
        <v>4.75</v>
      </c>
      <c r="W23" s="107">
        <v>1</v>
      </c>
      <c r="X23" s="28">
        <v>4.75</v>
      </c>
      <c r="Y23" s="28">
        <v>4.75</v>
      </c>
      <c r="Z23" s="37">
        <f>(Recall!P24)</f>
        <v>1</v>
      </c>
      <c r="AA23" s="2">
        <v>5.46</v>
      </c>
      <c r="AB23" s="2">
        <v>5.69</v>
      </c>
      <c r="AC23" s="59">
        <f t="shared" si="0"/>
        <v>5.6875</v>
      </c>
      <c r="AD23" s="59">
        <f t="shared" si="1"/>
        <v>4.75</v>
      </c>
      <c r="AE23">
        <f t="shared" si="2"/>
        <v>6</v>
      </c>
      <c r="AF23">
        <f t="shared" si="4"/>
        <v>5.6875</v>
      </c>
      <c r="AG23" s="125">
        <f t="shared" si="3"/>
        <v>5.270833333333333</v>
      </c>
    </row>
    <row r="24" spans="1:33" x14ac:dyDescent="0.2">
      <c r="A24">
        <v>20</v>
      </c>
      <c r="B24" t="s">
        <v>37</v>
      </c>
      <c r="C24" s="31">
        <f>(Verfassungsinitiative!AG24)</f>
        <v>1.67</v>
      </c>
      <c r="D24" s="31">
        <f>(Verfassungsinitiative!AH24)</f>
        <v>2.67</v>
      </c>
      <c r="E24" s="31">
        <f>(Verfassungsinitiative!AI24)</f>
        <v>3.5</v>
      </c>
      <c r="F24" s="17">
        <v>3.5</v>
      </c>
      <c r="G24" s="17">
        <v>2.6666666666666665</v>
      </c>
      <c r="H24" s="31">
        <f>(Gesetzesinitiative!AG24)</f>
        <v>2.33</v>
      </c>
      <c r="I24" s="28">
        <f>(Gesetzesinitiative!AH24)</f>
        <v>2.67</v>
      </c>
      <c r="J24" s="28">
        <f>(Gesetzesinitiative!AI24)</f>
        <v>3.5</v>
      </c>
      <c r="K24" s="28">
        <v>3.5</v>
      </c>
      <c r="L24" s="28">
        <v>2.6666666666666665</v>
      </c>
      <c r="M24" s="31">
        <f>(Gesetzesreferendum!AK24)</f>
        <v>6</v>
      </c>
      <c r="N24" s="31">
        <f>(Gesetzesreferendum!AL24)</f>
        <v>3</v>
      </c>
      <c r="O24" s="53">
        <f>(Gesetzesreferendum!AM24)</f>
        <v>4</v>
      </c>
      <c r="P24" s="31">
        <v>4</v>
      </c>
      <c r="Q24" s="124">
        <v>3</v>
      </c>
      <c r="R24">
        <v>5</v>
      </c>
      <c r="S24">
        <v>3.75</v>
      </c>
      <c r="T24" s="28">
        <v>1</v>
      </c>
      <c r="U24" s="28">
        <v>3.75</v>
      </c>
      <c r="V24" s="28">
        <f>('Finanzreferendum - sumary'!E23)</f>
        <v>3.75</v>
      </c>
      <c r="W24" s="107">
        <v>1</v>
      </c>
      <c r="X24" s="28">
        <v>3.75</v>
      </c>
      <c r="Y24" s="28">
        <v>3.75</v>
      </c>
      <c r="Z24" s="37">
        <f>(Recall!P25)</f>
        <v>4</v>
      </c>
      <c r="AA24" s="2">
        <v>3.75</v>
      </c>
      <c r="AB24" s="2">
        <v>3.02</v>
      </c>
      <c r="AC24" s="59">
        <f t="shared" si="0"/>
        <v>3.6875</v>
      </c>
      <c r="AD24" s="59">
        <f t="shared" si="1"/>
        <v>3.75</v>
      </c>
      <c r="AE24">
        <f t="shared" si="2"/>
        <v>3.6666666666666665</v>
      </c>
      <c r="AF24">
        <f t="shared" si="4"/>
        <v>3.6875</v>
      </c>
      <c r="AG24" s="125">
        <f t="shared" si="3"/>
        <v>3.020833333333333</v>
      </c>
    </row>
    <row r="25" spans="1:33" s="24" customFormat="1" x14ac:dyDescent="0.2">
      <c r="A25" s="24">
        <v>21</v>
      </c>
      <c r="B25" s="24" t="s">
        <v>38</v>
      </c>
      <c r="C25" s="31">
        <f>(Verfassungsinitiative!AG25)</f>
        <v>4</v>
      </c>
      <c r="D25" s="31">
        <f>(Verfassungsinitiative!AH25)</f>
        <v>5.67</v>
      </c>
      <c r="E25" s="31">
        <f>(Verfassungsinitiative!AI25)</f>
        <v>6</v>
      </c>
      <c r="F25" s="17">
        <v>6</v>
      </c>
      <c r="G25" s="17">
        <v>5.666666666666667</v>
      </c>
      <c r="H25" s="31">
        <f>(Gesetzesinitiative!AG25)</f>
        <v>4</v>
      </c>
      <c r="I25" s="28">
        <f>(Gesetzesinitiative!AH25)</f>
        <v>5.67</v>
      </c>
      <c r="J25" s="28">
        <f>(Gesetzesinitiative!AI25)</f>
        <v>6</v>
      </c>
      <c r="K25" s="28">
        <v>6</v>
      </c>
      <c r="L25" s="28">
        <v>5.666666666666667</v>
      </c>
      <c r="M25" s="31">
        <f>(Gesetzesreferendum!AK25)</f>
        <v>6</v>
      </c>
      <c r="N25" s="31">
        <f>(Gesetzesreferendum!AL25)</f>
        <v>6</v>
      </c>
      <c r="O25" s="53">
        <f>(Gesetzesreferendum!AM25)</f>
        <v>4.5</v>
      </c>
      <c r="P25" s="31">
        <v>4.5</v>
      </c>
      <c r="Q25" s="124">
        <v>4.333333333333333</v>
      </c>
      <c r="R25" s="24">
        <v>1</v>
      </c>
      <c r="S25" s="24">
        <v>4.5</v>
      </c>
      <c r="T25" s="35">
        <v>1</v>
      </c>
      <c r="U25" s="35">
        <v>4.5</v>
      </c>
      <c r="V25" s="28">
        <f>('Finanzreferendum - sumary'!E24)</f>
        <v>4.5</v>
      </c>
      <c r="W25" s="107">
        <v>1</v>
      </c>
      <c r="X25" s="28">
        <v>4.25</v>
      </c>
      <c r="Y25" s="28">
        <v>4.25</v>
      </c>
      <c r="Z25" s="37">
        <f>(Recall!P26)</f>
        <v>1</v>
      </c>
      <c r="AA25" s="21">
        <v>3.75</v>
      </c>
      <c r="AB25" s="21">
        <v>5.46</v>
      </c>
      <c r="AC25" s="59">
        <f t="shared" si="0"/>
        <v>5.25</v>
      </c>
      <c r="AD25" s="59">
        <f t="shared" si="1"/>
        <v>4.4000000000000004</v>
      </c>
      <c r="AE25">
        <f t="shared" si="2"/>
        <v>5.5</v>
      </c>
      <c r="AF25">
        <f t="shared" si="4"/>
        <v>5.1875</v>
      </c>
      <c r="AG25" s="125">
        <f t="shared" si="3"/>
        <v>4.979166666666667</v>
      </c>
    </row>
    <row r="26" spans="1:33" s="1" customFormat="1" x14ac:dyDescent="0.2">
      <c r="A26" s="1">
        <v>22</v>
      </c>
      <c r="B26" s="1" t="s">
        <v>39</v>
      </c>
      <c r="C26" s="31" t="e">
        <f>(Verfassungsinitiative!AG26)</f>
        <v>#N/A</v>
      </c>
      <c r="D26" s="31" t="e">
        <f>(Verfassungsinitiative!AH26)</f>
        <v>#N/A</v>
      </c>
      <c r="E26" s="31">
        <f>(Verfassungsinitiative!AI26)</f>
        <v>5</v>
      </c>
      <c r="F26" s="17">
        <v>5.5</v>
      </c>
      <c r="G26" s="17">
        <v>5.666666666666667</v>
      </c>
      <c r="H26" s="31" t="e">
        <f>(Gesetzesinitiative!AG26)</f>
        <v>#N/A</v>
      </c>
      <c r="I26" s="28" t="e">
        <f>(Gesetzesinitiative!AH26)</f>
        <v>#N/A</v>
      </c>
      <c r="J26" s="28">
        <f>(Gesetzesinitiative!AI26)</f>
        <v>5</v>
      </c>
      <c r="K26" s="28">
        <v>5.5</v>
      </c>
      <c r="L26" s="28">
        <v>5.666666666666667</v>
      </c>
      <c r="M26" s="31" t="e">
        <f>(Gesetzesreferendum!AK26)</f>
        <v>#N/A</v>
      </c>
      <c r="N26" s="31" t="e">
        <f>(Gesetzesreferendum!AL26)</f>
        <v>#N/A</v>
      </c>
      <c r="O26" s="53">
        <f>(Gesetzesreferendum!AM26)</f>
        <v>4.5</v>
      </c>
      <c r="P26" s="31">
        <v>3.5</v>
      </c>
      <c r="Q26" s="124">
        <v>4.333333333333333</v>
      </c>
      <c r="R26" s="1" t="e">
        <v>#N/A</v>
      </c>
      <c r="S26" s="1" t="e">
        <v>#N/A</v>
      </c>
      <c r="T26" s="29">
        <v>1</v>
      </c>
      <c r="U26" s="29">
        <v>4</v>
      </c>
      <c r="V26" s="28">
        <f>('Finanzreferendum - sumary'!E25)</f>
        <v>4</v>
      </c>
      <c r="W26" s="107">
        <v>1</v>
      </c>
      <c r="X26" s="28">
        <v>3.5</v>
      </c>
      <c r="Y26" s="28">
        <v>3.5</v>
      </c>
      <c r="Z26" s="37">
        <f>(Recall!P27)</f>
        <v>1</v>
      </c>
      <c r="AA26" s="5" t="e">
        <v>#N/A</v>
      </c>
      <c r="AB26" s="5"/>
      <c r="AC26" s="59">
        <f t="shared" si="0"/>
        <v>4.625</v>
      </c>
      <c r="AD26" s="59">
        <f t="shared" si="1"/>
        <v>3.9</v>
      </c>
      <c r="AE26">
        <f t="shared" si="2"/>
        <v>4.833333333333333</v>
      </c>
      <c r="AF26">
        <f t="shared" si="4"/>
        <v>4.5</v>
      </c>
      <c r="AG26" s="125">
        <f t="shared" si="3"/>
        <v>4.791666666666667</v>
      </c>
    </row>
    <row r="27" spans="1:33" s="1" customFormat="1" x14ac:dyDescent="0.2">
      <c r="A27" s="1">
        <v>23</v>
      </c>
      <c r="B27" s="1" t="s">
        <v>40</v>
      </c>
      <c r="C27" s="31" t="e">
        <f>(Verfassungsinitiative!AG27)</f>
        <v>#N/A</v>
      </c>
      <c r="D27" s="31" t="e">
        <f>(Verfassungsinitiative!AH27)</f>
        <v>#N/A</v>
      </c>
      <c r="E27" s="31">
        <f>(Verfassungsinitiative!AI27)</f>
        <v>3</v>
      </c>
      <c r="F27" s="17">
        <v>3</v>
      </c>
      <c r="G27" s="17">
        <v>4</v>
      </c>
      <c r="H27" s="31" t="e">
        <f>(Gesetzesinitiative!AG27)</f>
        <v>#N/A</v>
      </c>
      <c r="I27" s="28" t="e">
        <f>(Gesetzesinitiative!AH27)</f>
        <v>#N/A</v>
      </c>
      <c r="J27" s="28">
        <f>(Gesetzesinitiative!AI27)</f>
        <v>3.5</v>
      </c>
      <c r="K27" s="28">
        <v>3.5</v>
      </c>
      <c r="L27" s="28">
        <v>4.333333333333333</v>
      </c>
      <c r="M27" s="31" t="e">
        <f>(Gesetzesreferendum!AK27)</f>
        <v>#N/A</v>
      </c>
      <c r="N27" s="31" t="e">
        <f>(Gesetzesreferendum!AL27)</f>
        <v>#N/A</v>
      </c>
      <c r="O27" s="53">
        <f>(Gesetzesreferendum!AM27)</f>
        <v>4</v>
      </c>
      <c r="P27" s="31">
        <v>4</v>
      </c>
      <c r="Q27" s="124">
        <v>4.666666666666667</v>
      </c>
      <c r="R27" s="1" t="e">
        <v>#N/A</v>
      </c>
      <c r="S27" s="1" t="e">
        <v>#N/A</v>
      </c>
      <c r="T27" s="29">
        <v>1</v>
      </c>
      <c r="U27" s="29">
        <v>4.75</v>
      </c>
      <c r="V27" s="28">
        <f>('Finanzreferendum - sumary'!E26)</f>
        <v>4.75</v>
      </c>
      <c r="W27" s="107">
        <v>1</v>
      </c>
      <c r="X27" s="28">
        <v>4.75</v>
      </c>
      <c r="Y27" s="28">
        <v>4.75</v>
      </c>
      <c r="Z27" s="37">
        <f>(Recall!P28)</f>
        <v>1</v>
      </c>
      <c r="AA27" s="5" t="e">
        <v>#N/A</v>
      </c>
      <c r="AB27" s="5"/>
      <c r="AC27" s="59">
        <f t="shared" si="0"/>
        <v>3.8125</v>
      </c>
      <c r="AD27" s="59">
        <f t="shared" si="1"/>
        <v>3.25</v>
      </c>
      <c r="AE27">
        <f t="shared" si="2"/>
        <v>3.5</v>
      </c>
      <c r="AF27">
        <f t="shared" si="4"/>
        <v>3.8125</v>
      </c>
      <c r="AG27" s="125">
        <f t="shared" si="3"/>
        <v>4.4375</v>
      </c>
    </row>
    <row r="28" spans="1:33" s="24" customFormat="1" x14ac:dyDescent="0.2">
      <c r="A28" s="24">
        <v>24</v>
      </c>
      <c r="B28" s="24" t="s">
        <v>41</v>
      </c>
      <c r="C28" s="31" t="e">
        <f>(Verfassungsinitiative!AG28)</f>
        <v>#N/A</v>
      </c>
      <c r="D28" s="31" t="e">
        <f>(Verfassungsinitiative!AH28)</f>
        <v>#N/A</v>
      </c>
      <c r="E28" s="31">
        <f>(Verfassungsinitiative!AI28)</f>
        <v>6</v>
      </c>
      <c r="F28" s="17">
        <v>6</v>
      </c>
      <c r="G28" s="17">
        <v>6</v>
      </c>
      <c r="H28" s="31" t="e">
        <f>(Gesetzesinitiative!AG28)</f>
        <v>#N/A</v>
      </c>
      <c r="I28" s="28" t="e">
        <f>(Gesetzesinitiative!AH28)</f>
        <v>#N/A</v>
      </c>
      <c r="J28" s="28">
        <f>(Gesetzesinitiative!AI28)</f>
        <v>6</v>
      </c>
      <c r="K28" s="28">
        <v>6</v>
      </c>
      <c r="L28" s="28">
        <v>6</v>
      </c>
      <c r="M28" s="31" t="e">
        <f>(Gesetzesreferendum!AK28)</f>
        <v>#N/A</v>
      </c>
      <c r="N28" s="31" t="e">
        <f>(Gesetzesreferendum!AL28)</f>
        <v>#N/A</v>
      </c>
      <c r="O28" s="53">
        <f>(Gesetzesreferendum!AM28)</f>
        <v>4</v>
      </c>
      <c r="P28" s="31">
        <v>4</v>
      </c>
      <c r="Q28" s="124">
        <v>4.666666666666667</v>
      </c>
      <c r="R28" s="24" t="e">
        <v>#N/A</v>
      </c>
      <c r="S28" s="24" t="e">
        <v>#N/A</v>
      </c>
      <c r="T28" s="35"/>
      <c r="U28" s="35">
        <v>1</v>
      </c>
      <c r="V28" s="28">
        <f>('Finanzreferendum - sumary'!E27)</f>
        <v>1</v>
      </c>
      <c r="W28" s="5" t="e">
        <v>#N/A</v>
      </c>
      <c r="X28" s="123">
        <v>3.75</v>
      </c>
      <c r="Y28" s="28">
        <v>3.75</v>
      </c>
      <c r="Z28" s="37">
        <f>(Recall!P29)</f>
        <v>1</v>
      </c>
      <c r="AA28" s="21" t="e">
        <v>#N/A</v>
      </c>
      <c r="AB28" s="21"/>
      <c r="AC28" s="59">
        <f t="shared" si="0"/>
        <v>4.25</v>
      </c>
      <c r="AD28" s="59">
        <f t="shared" si="1"/>
        <v>3.6</v>
      </c>
      <c r="AE28">
        <f t="shared" si="2"/>
        <v>5.333333333333333</v>
      </c>
      <c r="AF28" s="122">
        <f t="shared" si="4"/>
        <v>4.9375</v>
      </c>
      <c r="AG28" s="125">
        <f t="shared" si="3"/>
        <v>5.104166666666667</v>
      </c>
    </row>
    <row r="29" spans="1:33" x14ac:dyDescent="0.2">
      <c r="F29">
        <v>6</v>
      </c>
      <c r="G29">
        <v>6</v>
      </c>
      <c r="L29">
        <v>6</v>
      </c>
    </row>
    <row r="30" spans="1:33" x14ac:dyDescent="0.2">
      <c r="B30" s="1"/>
      <c r="F30">
        <v>6</v>
      </c>
      <c r="G30">
        <v>6</v>
      </c>
      <c r="L30">
        <v>6</v>
      </c>
    </row>
    <row r="31" spans="1:33" ht="45" x14ac:dyDescent="0.2">
      <c r="B31" s="23" t="s">
        <v>125</v>
      </c>
      <c r="C31" s="73"/>
      <c r="D31" s="73"/>
      <c r="E31" s="73"/>
      <c r="F31" s="90"/>
      <c r="G31" s="113"/>
      <c r="H31" s="73"/>
      <c r="J31" s="1"/>
      <c r="AA31" s="104" t="s">
        <v>126</v>
      </c>
      <c r="AC31" s="60" t="s">
        <v>127</v>
      </c>
      <c r="AD31" s="61">
        <f>CORREL(AC5:AC28,AD5:AD28)</f>
        <v>0.94666961421916729</v>
      </c>
    </row>
    <row r="32" spans="1:33" x14ac:dyDescent="0.2">
      <c r="J32" s="29"/>
      <c r="V32">
        <v>0</v>
      </c>
      <c r="AC32" s="54"/>
      <c r="AD32" s="62"/>
    </row>
    <row r="33" spans="10:30" ht="45" x14ac:dyDescent="0.2">
      <c r="J33" s="29"/>
      <c r="AC33" s="63" t="s">
        <v>128</v>
      </c>
      <c r="AD33" s="64">
        <f>CORREL(AC5:AC28,AB5:AB28)</f>
        <v>0.93073288739271354</v>
      </c>
    </row>
    <row r="34" spans="10:30" x14ac:dyDescent="0.2">
      <c r="J34" s="29"/>
    </row>
    <row r="35" spans="10:30" x14ac:dyDescent="0.2">
      <c r="J35" s="29"/>
    </row>
    <row r="36" spans="10:30" x14ac:dyDescent="0.2">
      <c r="J36" s="29"/>
    </row>
    <row r="37" spans="10:30" x14ac:dyDescent="0.2">
      <c r="J37" s="29"/>
    </row>
    <row r="38" spans="10:30" x14ac:dyDescent="0.2">
      <c r="J38" s="29"/>
    </row>
    <row r="39" spans="10:30" x14ac:dyDescent="0.2">
      <c r="J39" s="29"/>
    </row>
    <row r="40" spans="10:30" x14ac:dyDescent="0.2">
      <c r="J40" s="29"/>
    </row>
    <row r="41" spans="10:30" x14ac:dyDescent="0.2">
      <c r="J41" s="29"/>
    </row>
    <row r="42" spans="10:30" x14ac:dyDescent="0.2">
      <c r="J42" s="29"/>
    </row>
    <row r="43" spans="10:30" x14ac:dyDescent="0.2">
      <c r="J43" s="29"/>
    </row>
    <row r="44" spans="10:30" x14ac:dyDescent="0.2">
      <c r="J44" s="29"/>
    </row>
    <row r="45" spans="10:30" x14ac:dyDescent="0.2">
      <c r="J45" s="29"/>
    </row>
    <row r="46" spans="10:30" x14ac:dyDescent="0.2">
      <c r="J46" s="29"/>
    </row>
    <row r="47" spans="10:30" x14ac:dyDescent="0.2">
      <c r="J47" s="29"/>
    </row>
    <row r="48" spans="10:30" x14ac:dyDescent="0.2">
      <c r="J48" s="29"/>
    </row>
    <row r="49" spans="10:18" x14ac:dyDescent="0.2">
      <c r="J49" s="29"/>
    </row>
    <row r="50" spans="10:18" x14ac:dyDescent="0.2">
      <c r="J50" s="29"/>
    </row>
    <row r="51" spans="10:18" x14ac:dyDescent="0.2">
      <c r="J51" s="29"/>
    </row>
    <row r="52" spans="10:18" x14ac:dyDescent="0.2">
      <c r="J52" s="29"/>
    </row>
    <row r="53" spans="10:18" x14ac:dyDescent="0.2">
      <c r="J53" s="29"/>
    </row>
    <row r="54" spans="10:18" x14ac:dyDescent="0.2">
      <c r="J54" s="29"/>
    </row>
    <row r="55" spans="10:18" x14ac:dyDescent="0.2">
      <c r="J55" s="29"/>
    </row>
    <row r="56" spans="10:18" x14ac:dyDescent="0.2">
      <c r="J56" s="29"/>
    </row>
    <row r="57" spans="10:18" x14ac:dyDescent="0.2">
      <c r="J57" s="29"/>
    </row>
    <row r="58" spans="10:18" x14ac:dyDescent="0.2">
      <c r="J58" s="1"/>
    </row>
    <row r="59" spans="10:18" x14ac:dyDescent="0.2">
      <c r="J59" s="1"/>
    </row>
    <row r="60" spans="10:18" x14ac:dyDescent="0.2">
      <c r="R60" s="5"/>
    </row>
    <row r="63" spans="10:18" x14ac:dyDescent="0.2">
      <c r="R63" s="48"/>
    </row>
    <row r="64" spans="10:18" x14ac:dyDescent="0.2">
      <c r="R64" s="48"/>
    </row>
    <row r="71" spans="18:18" x14ac:dyDescent="0.2">
      <c r="R71" s="48"/>
    </row>
    <row r="72" spans="18:18" x14ac:dyDescent="0.2">
      <c r="R72" s="48"/>
    </row>
    <row r="73" spans="18:18" x14ac:dyDescent="0.2">
      <c r="R73" s="104"/>
    </row>
    <row r="74" spans="18:18" x14ac:dyDescent="0.2">
      <c r="R74" s="48"/>
    </row>
    <row r="76" spans="18:18" x14ac:dyDescent="0.2">
      <c r="R76" s="48"/>
    </row>
    <row r="77" spans="18:18" x14ac:dyDescent="0.2">
      <c r="R77" s="48"/>
    </row>
    <row r="78" spans="18:18" x14ac:dyDescent="0.2">
      <c r="R78" s="48"/>
    </row>
  </sheetData>
  <mergeCells count="6">
    <mergeCell ref="A1:AD1"/>
    <mergeCell ref="C2:E2"/>
    <mergeCell ref="H2:J2"/>
    <mergeCell ref="M2:O2"/>
    <mergeCell ref="R2:V2"/>
    <mergeCell ref="AA2:AC2"/>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Verfassungsinitiative</vt:lpstr>
      <vt:lpstr>Gesetzesinitiative</vt:lpstr>
      <vt:lpstr>Gesetzesreferendum</vt:lpstr>
      <vt:lpstr>Finanzreferendum I</vt:lpstr>
      <vt:lpstr>Finanzreferendum - sumary</vt:lpstr>
      <vt:lpstr>Finanzreferendum II</vt:lpstr>
      <vt:lpstr>Recall</vt:lpstr>
      <vt:lpstr>Direktdemokratische Rechte</vt:lpstr>
    </vt:vector>
  </TitlesOfParts>
  <Company>Uni Bern</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Dick, Sereina (IPW)</dc:creator>
  <cp:lastModifiedBy>Microsoft Office User</cp:lastModifiedBy>
  <cp:revision/>
  <dcterms:created xsi:type="dcterms:W3CDTF">2015-08-17T09:58:49Z</dcterms:created>
  <dcterms:modified xsi:type="dcterms:W3CDTF">2018-12-13T17:30:19Z</dcterms:modified>
</cp:coreProperties>
</file>